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ceu365-my.sharepoint.com/personal/nacemes_ceu_es/Documents/DATOS/Nuria/DOCENCIA/Trabajos fin de carrera/2021-22/"/>
    </mc:Choice>
  </mc:AlternateContent>
  <xr:revisionPtr revIDLastSave="4" documentId="11_5E6D4BFB1E682C57143F6782C07B9A9F3C068E1E" xr6:coauthVersionLast="45" xr6:coauthVersionMax="45" xr10:uidLastSave="{10397799-047D-4A85-B558-A26EB59DD205}"/>
  <bookViews>
    <workbookView xWindow="-110" yWindow="-110" windowWidth="19420" windowHeight="10420" activeTab="1" xr2:uid="{00000000-000D-0000-FFFF-FFFF00000000}"/>
  </bookViews>
  <sheets>
    <sheet name="Vid Roja" sheetId="1" r:id="rId1"/>
    <sheet name="Ascórbico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" l="1"/>
  <c r="F52" i="2"/>
  <c r="C39" i="2"/>
  <c r="C38" i="2"/>
  <c r="C37" i="2"/>
  <c r="C36" i="2"/>
  <c r="C35" i="2"/>
  <c r="I30" i="2"/>
  <c r="G30" i="2"/>
  <c r="H30" i="2" s="1"/>
  <c r="G29" i="2"/>
  <c r="I29" i="2" s="1"/>
  <c r="J28" i="2"/>
  <c r="G28" i="2"/>
  <c r="H28" i="2" s="1"/>
  <c r="G27" i="2"/>
  <c r="J27" i="2" s="1"/>
  <c r="G26" i="2"/>
  <c r="J26" i="2" s="1"/>
  <c r="G25" i="2"/>
  <c r="I25" i="2" s="1"/>
  <c r="M25" i="2" s="1"/>
  <c r="I22" i="2"/>
  <c r="H22" i="2"/>
  <c r="G22" i="2"/>
  <c r="F22" i="2"/>
  <c r="J22" i="2" l="1"/>
  <c r="H27" i="2"/>
  <c r="K27" i="2" s="1"/>
  <c r="I27" i="2"/>
  <c r="M27" i="2" s="1"/>
  <c r="I28" i="2"/>
  <c r="M28" i="2" s="1"/>
  <c r="J25" i="2"/>
  <c r="L28" i="2"/>
  <c r="K28" i="2"/>
  <c r="L27" i="2"/>
  <c r="H25" i="2"/>
  <c r="I26" i="2"/>
  <c r="M26" i="2" s="1"/>
  <c r="H29" i="2"/>
  <c r="H26" i="2"/>
  <c r="G49" i="1"/>
  <c r="G51" i="1" s="1"/>
  <c r="G50" i="1"/>
  <c r="G48" i="1"/>
  <c r="Q35" i="1"/>
  <c r="Q36" i="1"/>
  <c r="P31" i="1"/>
  <c r="N31" i="1"/>
  <c r="Q31" i="1" s="1"/>
  <c r="N32" i="1"/>
  <c r="Q32" i="1" s="1"/>
  <c r="N33" i="1"/>
  <c r="Q33" i="1" s="1"/>
  <c r="N34" i="1"/>
  <c r="Q34" i="1" s="1"/>
  <c r="N35" i="1"/>
  <c r="N36" i="1"/>
  <c r="N30" i="1"/>
  <c r="Q30" i="1" s="1"/>
  <c r="M31" i="1"/>
  <c r="M32" i="1"/>
  <c r="P32" i="1" s="1"/>
  <c r="M33" i="1"/>
  <c r="P33" i="1" s="1"/>
  <c r="M35" i="1"/>
  <c r="P35" i="1" s="1"/>
  <c r="K31" i="1"/>
  <c r="L31" i="1" s="1"/>
  <c r="O31" i="1" s="1"/>
  <c r="K32" i="1"/>
  <c r="L32" i="1" s="1"/>
  <c r="O32" i="1" s="1"/>
  <c r="K33" i="1"/>
  <c r="L33" i="1" s="1"/>
  <c r="O33" i="1" s="1"/>
  <c r="K34" i="1"/>
  <c r="M34" i="1" s="1"/>
  <c r="P34" i="1" s="1"/>
  <c r="K35" i="1"/>
  <c r="L35" i="1" s="1"/>
  <c r="O35" i="1" s="1"/>
  <c r="K36" i="1"/>
  <c r="L36" i="1" s="1"/>
  <c r="O36" i="1" s="1"/>
  <c r="K30" i="1"/>
  <c r="L30" i="1" s="1"/>
  <c r="O30" i="1" s="1"/>
  <c r="C30" i="1"/>
  <c r="D30" i="1" s="1"/>
  <c r="B31" i="1"/>
  <c r="B32" i="1" s="1"/>
  <c r="E25" i="1"/>
  <c r="F25" i="1" s="1"/>
  <c r="E26" i="1"/>
  <c r="E24" i="1"/>
  <c r="G52" i="1" l="1"/>
  <c r="C31" i="1"/>
  <c r="D31" i="1" s="1"/>
  <c r="M30" i="1"/>
  <c r="P30" i="1" s="1"/>
  <c r="L34" i="1"/>
  <c r="O34" i="1" s="1"/>
  <c r="M36" i="1"/>
  <c r="P36" i="1" s="1"/>
  <c r="K25" i="2"/>
  <c r="L25" i="2"/>
  <c r="L26" i="2"/>
  <c r="K26" i="2"/>
  <c r="K29" i="2"/>
  <c r="L29" i="2"/>
  <c r="C32" i="1"/>
  <c r="D32" i="1" s="1"/>
  <c r="B33" i="1"/>
  <c r="B34" i="1" l="1"/>
  <c r="C33" i="1"/>
  <c r="D33" i="1" s="1"/>
  <c r="B35" i="1" l="1"/>
  <c r="C34" i="1"/>
  <c r="D34" i="1" s="1"/>
  <c r="B36" i="1" l="1"/>
  <c r="C36" i="1" s="1"/>
  <c r="D36" i="1" s="1"/>
  <c r="C35" i="1"/>
  <c r="D35" i="1" s="1"/>
</calcChain>
</file>

<file path=xl/sharedStrings.xml><?xml version="1.0" encoding="utf-8"?>
<sst xmlns="http://schemas.openxmlformats.org/spreadsheetml/2006/main" count="48" uniqueCount="31">
  <si>
    <t>User: USER</t>
  </si>
  <si>
    <t>Path: C:\Program Files (x86)\BMG\SPECTROstar Nano\User\Data\</t>
  </si>
  <si>
    <t>Test ID: 551</t>
  </si>
  <si>
    <t>Test Name: Radical OH</t>
  </si>
  <si>
    <t>Date: 21/06/2021</t>
  </si>
  <si>
    <t>Time: 18:26:01</t>
  </si>
  <si>
    <t>Absorbance</t>
  </si>
  <si>
    <t>Absorbance values are displayed as OD</t>
  </si>
  <si>
    <t>Raw Data (562)</t>
  </si>
  <si>
    <t>A</t>
  </si>
  <si>
    <t>B</t>
  </si>
  <si>
    <t>C</t>
  </si>
  <si>
    <t>D</t>
  </si>
  <si>
    <t>E</t>
  </si>
  <si>
    <t>F</t>
  </si>
  <si>
    <t>CONTROL</t>
  </si>
  <si>
    <t>Con</t>
  </si>
  <si>
    <t>Sin</t>
  </si>
  <si>
    <t>Diferencia</t>
  </si>
  <si>
    <t>MEDIA</t>
  </si>
  <si>
    <t>Vid Roja</t>
  </si>
  <si>
    <t>en pocillo</t>
  </si>
  <si>
    <t>µg/mL</t>
  </si>
  <si>
    <t>Sin salicilato</t>
  </si>
  <si>
    <t>Media</t>
  </si>
  <si>
    <t>% Captura</t>
  </si>
  <si>
    <t>IC50</t>
  </si>
  <si>
    <t>IC50 Vid roja</t>
  </si>
  <si>
    <t>Test ID: 563</t>
  </si>
  <si>
    <t>Date: 28/06/2021</t>
  </si>
  <si>
    <t>Time: 14:03:41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</si>
</sst>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C00000"/>
      <name val="Calibri"/>
      <family val="2"/>
      <scheme val="minor"/>
    </font>
    <font>
      <i/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right"/>
    </xf>
    <xf numFmtId="0" fontId="1" fillId="5" borderId="8" xfId="0" applyFont="1" applyFill="1" applyBorder="1" applyAlignment="1">
      <alignment horizontal="right"/>
    </xf>
    <xf numFmtId="0" fontId="2" fillId="0" borderId="0" xfId="0" applyFont="1"/>
    <xf numFmtId="0" fontId="3" fillId="0" borderId="0" xfId="0" applyFont="1"/>
    <xf numFmtId="2" fontId="1" fillId="0" borderId="0" xfId="0" applyNumberFormat="1" applyFont="1"/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1" fillId="0" borderId="9" xfId="0" applyFont="1" applyBorder="1"/>
    <xf numFmtId="0" fontId="2" fillId="0" borderId="10" xfId="0" applyFont="1" applyBorder="1"/>
    <xf numFmtId="0" fontId="1" fillId="0" borderId="11" xfId="0" applyFont="1" applyBorder="1"/>
    <xf numFmtId="0" fontId="5" fillId="0" borderId="12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0" fontId="2" fillId="0" borderId="14" xfId="0" applyFont="1" applyBorder="1"/>
    <xf numFmtId="0" fontId="5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1429746281714783"/>
                  <c:y val="-5.119896471274423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Roja'!$F$40:$F$45</c:f>
              <c:numCache>
                <c:formatCode>General</c:formatCode>
                <c:ptCount val="6"/>
                <c:pt idx="0">
                  <c:v>444.44444444444434</c:v>
                </c:pt>
                <c:pt idx="1">
                  <c:v>296.2962962962963</c:v>
                </c:pt>
                <c:pt idx="2">
                  <c:v>197.53086419753086</c:v>
                </c:pt>
                <c:pt idx="3">
                  <c:v>131.68724279835391</c:v>
                </c:pt>
                <c:pt idx="4">
                  <c:v>87.791495198902595</c:v>
                </c:pt>
                <c:pt idx="5">
                  <c:v>58.527663465935063</c:v>
                </c:pt>
              </c:numCache>
            </c:numRef>
          </c:xVal>
          <c:yVal>
            <c:numRef>
              <c:f>'Vid Roja'!$G$40:$G$45</c:f>
              <c:numCache>
                <c:formatCode>General</c:formatCode>
                <c:ptCount val="6"/>
                <c:pt idx="0">
                  <c:v>95.208333333333357</c:v>
                </c:pt>
                <c:pt idx="1">
                  <c:v>66.875</c:v>
                </c:pt>
                <c:pt idx="2">
                  <c:v>58.958333333333343</c:v>
                </c:pt>
                <c:pt idx="3">
                  <c:v>52.291666666666693</c:v>
                </c:pt>
                <c:pt idx="4">
                  <c:v>36.666666666666664</c:v>
                </c:pt>
                <c:pt idx="5">
                  <c:v>34.791666666666664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6E-4611-9DF3-AB86C2B8680D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696412948381455"/>
                  <c:y val="0.1086533974919801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Roja'!$F$40:$F$45</c:f>
              <c:numCache>
                <c:formatCode>General</c:formatCode>
                <c:ptCount val="6"/>
                <c:pt idx="0">
                  <c:v>444.44444444444434</c:v>
                </c:pt>
                <c:pt idx="1">
                  <c:v>296.2962962962963</c:v>
                </c:pt>
                <c:pt idx="2">
                  <c:v>197.53086419753086</c:v>
                </c:pt>
                <c:pt idx="3">
                  <c:v>131.68724279835391</c:v>
                </c:pt>
                <c:pt idx="4">
                  <c:v>87.791495198902595</c:v>
                </c:pt>
                <c:pt idx="5">
                  <c:v>58.527663465935063</c:v>
                </c:pt>
              </c:numCache>
            </c:numRef>
          </c:xVal>
          <c:yVal>
            <c:numRef>
              <c:f>'Vid Roja'!$H$40:$H$45</c:f>
              <c:numCache>
                <c:formatCode>General</c:formatCode>
                <c:ptCount val="6"/>
                <c:pt idx="0">
                  <c:v>98.125000000000014</c:v>
                </c:pt>
                <c:pt idx="1">
                  <c:v>67.916666666666657</c:v>
                </c:pt>
                <c:pt idx="2">
                  <c:v>58.541666666666671</c:v>
                </c:pt>
                <c:pt idx="3">
                  <c:v>48.750000000000021</c:v>
                </c:pt>
                <c:pt idx="5">
                  <c:v>31.666666666666661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6E-4611-9DF3-AB86C2B8680D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540857392825902"/>
                  <c:y val="0.241343686205890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Roja'!$F$40:$F$45</c:f>
              <c:numCache>
                <c:formatCode>General</c:formatCode>
                <c:ptCount val="6"/>
                <c:pt idx="0">
                  <c:v>444.44444444444434</c:v>
                </c:pt>
                <c:pt idx="1">
                  <c:v>296.2962962962963</c:v>
                </c:pt>
                <c:pt idx="2">
                  <c:v>197.53086419753086</c:v>
                </c:pt>
                <c:pt idx="3">
                  <c:v>131.68724279835391</c:v>
                </c:pt>
                <c:pt idx="4">
                  <c:v>87.791495198902595</c:v>
                </c:pt>
                <c:pt idx="5">
                  <c:v>58.527663465935063</c:v>
                </c:pt>
              </c:numCache>
            </c:numRef>
          </c:xVal>
          <c:yVal>
            <c:numRef>
              <c:f>'Vid Roja'!$I$40:$I$45</c:f>
              <c:numCache>
                <c:formatCode>General</c:formatCode>
                <c:ptCount val="6"/>
                <c:pt idx="0">
                  <c:v>98.333333333333329</c:v>
                </c:pt>
                <c:pt idx="1">
                  <c:v>72.083333333333329</c:v>
                </c:pt>
                <c:pt idx="2">
                  <c:v>58.958333333333343</c:v>
                </c:pt>
                <c:pt idx="3">
                  <c:v>51.041666666666664</c:v>
                </c:pt>
                <c:pt idx="4">
                  <c:v>36.25</c:v>
                </c:pt>
                <c:pt idx="5">
                  <c:v>30.833333333333329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6E-4611-9DF3-AB86C2B8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662888"/>
        <c:axId val="387663216"/>
      </c:scatterChart>
      <c:valAx>
        <c:axId val="387662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7663216"/>
        <c:crosses val="autoZero"/>
        <c:crossBetween val="midCat"/>
      </c:valAx>
      <c:valAx>
        <c:axId val="38766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7662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6051443569553805"/>
                  <c:y val="-0.178463837853601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'[1]End point'!$C$35:$C$38</c:f>
              <c:numCache>
                <c:formatCode>General</c:formatCode>
                <c:ptCount val="4"/>
                <c:pt idx="0">
                  <c:v>333.33333333333331</c:v>
                </c:pt>
                <c:pt idx="1">
                  <c:v>300</c:v>
                </c:pt>
                <c:pt idx="2">
                  <c:v>266.66666666666669</c:v>
                </c:pt>
                <c:pt idx="3">
                  <c:v>233.33333333333334</c:v>
                </c:pt>
              </c:numCache>
            </c:numRef>
          </c:xVal>
          <c:yVal>
            <c:numRef>
              <c:f>'[1]End point'!$D$35:$D$38</c:f>
              <c:numCache>
                <c:formatCode>General</c:formatCode>
                <c:ptCount val="4"/>
                <c:pt idx="0">
                  <c:v>99.088588281090011</c:v>
                </c:pt>
                <c:pt idx="1">
                  <c:v>70.167290168165636</c:v>
                </c:pt>
                <c:pt idx="2">
                  <c:v>34.680075726901663</c:v>
                </c:pt>
                <c:pt idx="3">
                  <c:v>11.543037236562155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BB-440D-8A07-DCF8F8F7B98F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6606999125109358"/>
                  <c:y val="-4.024059492563429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'[1]End point'!$C$35:$C$38</c:f>
              <c:numCache>
                <c:formatCode>General</c:formatCode>
                <c:ptCount val="4"/>
                <c:pt idx="0">
                  <c:v>333.33333333333331</c:v>
                </c:pt>
                <c:pt idx="1">
                  <c:v>300</c:v>
                </c:pt>
                <c:pt idx="2">
                  <c:v>266.66666666666669</c:v>
                </c:pt>
                <c:pt idx="3">
                  <c:v>233.33333333333334</c:v>
                </c:pt>
              </c:numCache>
            </c:numRef>
          </c:xVal>
          <c:yVal>
            <c:numRef>
              <c:f>'[1]End point'!$E$35:$E$38</c:f>
              <c:numCache>
                <c:formatCode>General</c:formatCode>
                <c:ptCount val="4"/>
                <c:pt idx="0">
                  <c:v>99.088588281090011</c:v>
                </c:pt>
                <c:pt idx="1">
                  <c:v>70.167290168165636</c:v>
                </c:pt>
                <c:pt idx="2">
                  <c:v>34.680075726901663</c:v>
                </c:pt>
                <c:pt idx="3">
                  <c:v>11.543037236562155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BB-440D-8A07-DCF8F8F7B98F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5773665791776028"/>
                  <c:y val="0.1373855351414406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'[1]End point'!$C$35:$C$38</c:f>
              <c:numCache>
                <c:formatCode>General</c:formatCode>
                <c:ptCount val="4"/>
                <c:pt idx="0">
                  <c:v>333.33333333333331</c:v>
                </c:pt>
                <c:pt idx="1">
                  <c:v>300</c:v>
                </c:pt>
                <c:pt idx="2">
                  <c:v>266.66666666666669</c:v>
                </c:pt>
                <c:pt idx="3">
                  <c:v>233.33333333333334</c:v>
                </c:pt>
              </c:numCache>
            </c:numRef>
          </c:xVal>
          <c:yVal>
            <c:numRef>
              <c:f>'[1]End point'!$F$35:$F$38</c:f>
              <c:numCache>
                <c:formatCode>General</c:formatCode>
                <c:ptCount val="4"/>
                <c:pt idx="0">
                  <c:v>98.619594257637189</c:v>
                </c:pt>
                <c:pt idx="1">
                  <c:v>67.978651392052441</c:v>
                </c:pt>
                <c:pt idx="2">
                  <c:v>31.084454880429981</c:v>
                </c:pt>
                <c:pt idx="3">
                  <c:v>12.168362601165926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BB-440D-8A07-DCF8F8F7B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760888"/>
        <c:axId val="348755312"/>
      </c:scatterChart>
      <c:valAx>
        <c:axId val="348760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8755312"/>
        <c:crosses val="autoZero"/>
        <c:crossBetween val="midCat"/>
      </c:valAx>
      <c:valAx>
        <c:axId val="34875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8760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38</xdr:row>
      <xdr:rowOff>85725</xdr:rowOff>
    </xdr:from>
    <xdr:to>
      <xdr:col>15</xdr:col>
      <xdr:colOff>419100</xdr:colOff>
      <xdr:row>52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31</xdr:row>
      <xdr:rowOff>133350</xdr:rowOff>
    </xdr:from>
    <xdr:to>
      <xdr:col>13</xdr:col>
      <xdr:colOff>123825</xdr:colOff>
      <xdr:row>46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 point"/>
    </sheetNames>
    <sheetDataSet>
      <sheetData sheetId="0">
        <row r="35">
          <cell r="C35">
            <v>333.33333333333331</v>
          </cell>
          <cell r="D35">
            <v>99.088588281090011</v>
          </cell>
          <cell r="E35">
            <v>99.088588281090011</v>
          </cell>
          <cell r="F35">
            <v>98.619594257637189</v>
          </cell>
        </row>
        <row r="36">
          <cell r="C36">
            <v>300</v>
          </cell>
          <cell r="D36">
            <v>70.167290168165636</v>
          </cell>
          <cell r="E36">
            <v>70.167290168165636</v>
          </cell>
          <cell r="F36">
            <v>67.978651392052441</v>
          </cell>
        </row>
        <row r="37">
          <cell r="C37">
            <v>266.66666666666669</v>
          </cell>
          <cell r="D37">
            <v>34.680075726901663</v>
          </cell>
          <cell r="E37">
            <v>34.680075726901663</v>
          </cell>
          <cell r="F37">
            <v>31.084454880429981</v>
          </cell>
        </row>
        <row r="38">
          <cell r="C38">
            <v>233.33333333333334</v>
          </cell>
          <cell r="D38">
            <v>11.543037236562155</v>
          </cell>
          <cell r="E38">
            <v>11.543037236562155</v>
          </cell>
          <cell r="F38">
            <v>12.168362601165926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52"/>
  <sheetViews>
    <sheetView workbookViewId="0">
      <selection activeCell="J4" sqref="J4:J5"/>
    </sheetView>
  </sheetViews>
  <sheetFormatPr baseColWidth="10" defaultColWidth="11.453125" defaultRowHeight="14.5" x14ac:dyDescent="0.35"/>
  <cols>
    <col min="1" max="1" width="4.26953125" style="1" customWidth="1"/>
    <col min="2" max="16384" width="11.453125" style="1"/>
  </cols>
  <sheetData>
    <row r="3" spans="1:10" ht="15" thickBot="1" x14ac:dyDescent="0.4">
      <c r="A3" s="1" t="s">
        <v>0</v>
      </c>
    </row>
    <row r="4" spans="1:10" x14ac:dyDescent="0.35">
      <c r="A4" s="1" t="s">
        <v>1</v>
      </c>
      <c r="I4" s="24" t="s">
        <v>27</v>
      </c>
      <c r="J4" s="25">
        <v>155.77453937447925</v>
      </c>
    </row>
    <row r="5" spans="1:10" ht="15" thickBot="1" x14ac:dyDescent="0.4">
      <c r="A5" s="1" t="s">
        <v>2</v>
      </c>
      <c r="I5" s="26"/>
      <c r="J5" s="27">
        <v>2.4862829822450694</v>
      </c>
    </row>
    <row r="6" spans="1:10" x14ac:dyDescent="0.35">
      <c r="A6" s="1" t="s">
        <v>3</v>
      </c>
    </row>
    <row r="7" spans="1:10" x14ac:dyDescent="0.35">
      <c r="A7" s="1" t="s">
        <v>4</v>
      </c>
    </row>
    <row r="8" spans="1:10" x14ac:dyDescent="0.35">
      <c r="A8" s="1" t="s">
        <v>5</v>
      </c>
    </row>
    <row r="9" spans="1:10" x14ac:dyDescent="0.35">
      <c r="A9" s="1" t="s">
        <v>6</v>
      </c>
      <c r="D9" s="1" t="s">
        <v>7</v>
      </c>
    </row>
    <row r="13" spans="1:10" x14ac:dyDescent="0.35">
      <c r="B13" s="1" t="s">
        <v>8</v>
      </c>
    </row>
    <row r="14" spans="1:10" x14ac:dyDescent="0.35"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2">
        <v>7</v>
      </c>
      <c r="I14" s="2">
        <v>8</v>
      </c>
    </row>
    <row r="15" spans="1:10" x14ac:dyDescent="0.35">
      <c r="A15" s="2" t="s">
        <v>9</v>
      </c>
      <c r="B15" s="3">
        <v>1.329</v>
      </c>
      <c r="C15" s="4">
        <v>1.3640000000000001</v>
      </c>
      <c r="D15" s="4">
        <v>1.3320000000000001</v>
      </c>
      <c r="E15" s="5">
        <v>1.379</v>
      </c>
      <c r="F15" s="5">
        <v>1.389</v>
      </c>
      <c r="G15" s="5">
        <v>1.3859999999999999</v>
      </c>
      <c r="H15" s="4">
        <v>0.71099999999999997</v>
      </c>
      <c r="I15" s="6">
        <v>0.372</v>
      </c>
    </row>
    <row r="16" spans="1:10" x14ac:dyDescent="0.35">
      <c r="A16" s="2" t="s">
        <v>10</v>
      </c>
      <c r="B16" s="7">
        <v>1.105</v>
      </c>
      <c r="C16" s="8">
        <v>1.091</v>
      </c>
      <c r="D16" s="8">
        <v>1.105</v>
      </c>
      <c r="E16" s="9">
        <v>1.0620000000000001</v>
      </c>
      <c r="F16" s="9">
        <v>1.087</v>
      </c>
      <c r="G16" s="9">
        <v>1.097</v>
      </c>
      <c r="H16" s="8">
        <v>0.72599999999999998</v>
      </c>
      <c r="I16" s="10">
        <v>0.40500000000000003</v>
      </c>
    </row>
    <row r="17" spans="1:17" x14ac:dyDescent="0.35">
      <c r="A17" s="2" t="s">
        <v>11</v>
      </c>
      <c r="B17" s="7">
        <v>0.93300000000000005</v>
      </c>
      <c r="C17" s="8">
        <v>0.92800000000000005</v>
      </c>
      <c r="D17" s="8">
        <v>0.91600000000000004</v>
      </c>
      <c r="E17" s="9">
        <v>0.746</v>
      </c>
      <c r="F17" s="9">
        <v>0.79400000000000004</v>
      </c>
      <c r="G17" s="9">
        <v>0.78200000000000003</v>
      </c>
      <c r="H17" s="8">
        <v>0.749</v>
      </c>
      <c r="I17" s="10">
        <v>0.41699999999999998</v>
      </c>
    </row>
    <row r="18" spans="1:17" x14ac:dyDescent="0.35">
      <c r="A18" s="2" t="s">
        <v>12</v>
      </c>
      <c r="B18" s="7">
        <v>0.81299999999999994</v>
      </c>
      <c r="C18" s="8">
        <v>0.81499999999999995</v>
      </c>
      <c r="D18" s="8">
        <v>0.81399999999999995</v>
      </c>
      <c r="E18" s="9">
        <v>0.625</v>
      </c>
      <c r="F18" s="9">
        <v>0.60599999999999998</v>
      </c>
      <c r="G18" s="9">
        <v>0.61699999999999999</v>
      </c>
      <c r="H18" s="11">
        <v>0.71</v>
      </c>
      <c r="I18" s="12">
        <v>0.218</v>
      </c>
    </row>
    <row r="19" spans="1:17" x14ac:dyDescent="0.35">
      <c r="A19" s="2" t="s">
        <v>13</v>
      </c>
      <c r="B19" s="7">
        <v>0.74299999999999999</v>
      </c>
      <c r="C19" s="8">
        <v>0.76</v>
      </c>
      <c r="D19" s="8">
        <v>0.76200000000000001</v>
      </c>
      <c r="E19" s="9">
        <v>0.51500000000000001</v>
      </c>
      <c r="F19" s="9">
        <v>0.5</v>
      </c>
      <c r="G19" s="9">
        <v>0.52700000000000002</v>
      </c>
      <c r="H19" s="11">
        <v>0.70099999999999996</v>
      </c>
      <c r="I19" s="12">
        <v>0.217</v>
      </c>
    </row>
    <row r="20" spans="1:17" x14ac:dyDescent="0.35">
      <c r="A20" s="2" t="s">
        <v>14</v>
      </c>
      <c r="B20" s="13">
        <v>0.73699999999999999</v>
      </c>
      <c r="C20" s="14">
        <v>0.76700000000000002</v>
      </c>
      <c r="D20" s="14">
        <v>0.72399999999999998</v>
      </c>
      <c r="E20" s="15">
        <v>0.44800000000000001</v>
      </c>
      <c r="F20" s="15">
        <v>0.433</v>
      </c>
      <c r="G20" s="15">
        <v>0.41799999999999998</v>
      </c>
      <c r="H20" s="16">
        <v>0.68</v>
      </c>
      <c r="I20" s="17">
        <v>0.216</v>
      </c>
    </row>
    <row r="23" spans="1:17" x14ac:dyDescent="0.35">
      <c r="B23" s="1" t="s">
        <v>15</v>
      </c>
      <c r="C23" s="1" t="s">
        <v>16</v>
      </c>
      <c r="D23" s="1" t="s">
        <v>17</v>
      </c>
      <c r="E23" s="1" t="s">
        <v>18</v>
      </c>
      <c r="F23" s="1" t="s">
        <v>19</v>
      </c>
    </row>
    <row r="24" spans="1:17" x14ac:dyDescent="0.35">
      <c r="C24" s="1">
        <v>0.71</v>
      </c>
      <c r="D24" s="1">
        <v>0.218</v>
      </c>
      <c r="E24" s="1">
        <f>C24-D24</f>
        <v>0.49199999999999999</v>
      </c>
    </row>
    <row r="25" spans="1:17" x14ac:dyDescent="0.35">
      <c r="C25" s="1">
        <v>0.70099999999999996</v>
      </c>
      <c r="D25" s="1">
        <v>0.217</v>
      </c>
      <c r="E25" s="1">
        <f t="shared" ref="E25:E26" si="0">C25-D25</f>
        <v>0.48399999999999999</v>
      </c>
      <c r="F25" s="18">
        <f>AVERAGE(E24:E26)</f>
        <v>0.48</v>
      </c>
    </row>
    <row r="26" spans="1:17" x14ac:dyDescent="0.35">
      <c r="C26" s="1">
        <v>0.68</v>
      </c>
      <c r="D26" s="1">
        <v>0.216</v>
      </c>
      <c r="E26" s="1">
        <f t="shared" si="0"/>
        <v>0.46400000000000008</v>
      </c>
    </row>
    <row r="29" spans="1:17" x14ac:dyDescent="0.35">
      <c r="B29" s="1" t="s">
        <v>20</v>
      </c>
      <c r="C29" s="1" t="s">
        <v>21</v>
      </c>
      <c r="D29" s="19" t="s">
        <v>22</v>
      </c>
      <c r="E29" s="37" t="s">
        <v>16</v>
      </c>
      <c r="F29" s="38"/>
      <c r="G29" s="38"/>
      <c r="H29" s="37" t="s">
        <v>23</v>
      </c>
      <c r="I29" s="38"/>
      <c r="J29" s="38"/>
      <c r="K29" s="1" t="s">
        <v>24</v>
      </c>
      <c r="L29" s="37" t="s">
        <v>18</v>
      </c>
      <c r="M29" s="38"/>
      <c r="N29" s="38"/>
      <c r="O29" s="37" t="s">
        <v>25</v>
      </c>
      <c r="P29" s="38"/>
      <c r="Q29" s="38"/>
    </row>
    <row r="30" spans="1:17" x14ac:dyDescent="0.35">
      <c r="B30" s="1">
        <v>2</v>
      </c>
      <c r="C30" s="1">
        <f>(B30*400)/1200</f>
        <v>0.66666666666666663</v>
      </c>
      <c r="D30" s="20">
        <f>C30*1000</f>
        <v>666.66666666666663</v>
      </c>
      <c r="E30" s="1">
        <v>1.329</v>
      </c>
      <c r="F30" s="1">
        <v>1.3640000000000001</v>
      </c>
      <c r="G30" s="1">
        <v>1.3320000000000001</v>
      </c>
      <c r="H30" s="1">
        <v>1.379</v>
      </c>
      <c r="I30" s="1">
        <v>1.389</v>
      </c>
      <c r="J30" s="1">
        <v>1.3859999999999999</v>
      </c>
      <c r="K30" s="18">
        <f>AVERAGE(H30:J30)</f>
        <v>1.3846666666666667</v>
      </c>
      <c r="L30" s="22">
        <f>E30-K30</f>
        <v>-5.5666666666666753E-2</v>
      </c>
      <c r="M30" s="22">
        <f>F30-K30</f>
        <v>-2.0666666666666611E-2</v>
      </c>
      <c r="N30" s="22">
        <f>G30-J30</f>
        <v>-5.3999999999999826E-2</v>
      </c>
      <c r="O30" s="1">
        <f>((0.48-L30)/0.48)*100</f>
        <v>111.59722222222224</v>
      </c>
      <c r="P30" s="1">
        <f t="shared" ref="P30:Q36" si="1">((0.48-M30)/0.48)*100</f>
        <v>104.30555555555554</v>
      </c>
      <c r="Q30" s="1">
        <f t="shared" si="1"/>
        <v>111.24999999999996</v>
      </c>
    </row>
    <row r="31" spans="1:17" x14ac:dyDescent="0.35">
      <c r="B31" s="1">
        <f>(B30*2)/3</f>
        <v>1.3333333333333333</v>
      </c>
      <c r="C31" s="1">
        <f t="shared" ref="C31:C36" si="2">(B31*400)/1200</f>
        <v>0.44444444444444436</v>
      </c>
      <c r="D31" s="20">
        <f t="shared" ref="D31:D36" si="3">C31*1000</f>
        <v>444.44444444444434</v>
      </c>
      <c r="E31" s="1">
        <v>1.105</v>
      </c>
      <c r="F31" s="1">
        <v>1.091</v>
      </c>
      <c r="G31" s="1">
        <v>1.105</v>
      </c>
      <c r="H31" s="1">
        <v>1.0620000000000001</v>
      </c>
      <c r="I31" s="1">
        <v>1.087</v>
      </c>
      <c r="J31" s="1">
        <v>1.097</v>
      </c>
      <c r="K31" s="18">
        <f t="shared" ref="K31:K36" si="4">AVERAGE(H31:J31)</f>
        <v>1.0820000000000001</v>
      </c>
      <c r="L31" s="1">
        <f t="shared" ref="L31:L36" si="5">E31-K31</f>
        <v>2.2999999999999909E-2</v>
      </c>
      <c r="M31" s="1">
        <f t="shared" ref="M31:M36" si="6">F31-K31</f>
        <v>8.999999999999897E-3</v>
      </c>
      <c r="N31" s="1">
        <f t="shared" ref="N31:N36" si="7">G31-J31</f>
        <v>8.0000000000000071E-3</v>
      </c>
      <c r="O31" s="1">
        <f t="shared" ref="O31:O36" si="8">((0.48-L31)/0.48)*100</f>
        <v>95.208333333333357</v>
      </c>
      <c r="P31" s="1">
        <f t="shared" si="1"/>
        <v>98.125000000000014</v>
      </c>
      <c r="Q31" s="1">
        <f t="shared" si="1"/>
        <v>98.333333333333329</v>
      </c>
    </row>
    <row r="32" spans="1:17" x14ac:dyDescent="0.35">
      <c r="B32" s="1">
        <f t="shared" ref="B32:B36" si="9">(B31*2)/3</f>
        <v>0.88888888888888884</v>
      </c>
      <c r="C32" s="1">
        <f t="shared" si="2"/>
        <v>0.29629629629629628</v>
      </c>
      <c r="D32" s="20">
        <f t="shared" si="3"/>
        <v>296.2962962962963</v>
      </c>
      <c r="E32" s="1">
        <v>0.93300000000000005</v>
      </c>
      <c r="F32" s="1">
        <v>0.92800000000000005</v>
      </c>
      <c r="G32" s="1">
        <v>0.91600000000000004</v>
      </c>
      <c r="H32" s="1">
        <v>0.746</v>
      </c>
      <c r="I32" s="1">
        <v>0.79400000000000004</v>
      </c>
      <c r="J32" s="1">
        <v>0.78200000000000003</v>
      </c>
      <c r="K32" s="18">
        <f t="shared" si="4"/>
        <v>0.77400000000000002</v>
      </c>
      <c r="L32" s="1">
        <f t="shared" si="5"/>
        <v>0.15900000000000003</v>
      </c>
      <c r="M32" s="1">
        <f t="shared" si="6"/>
        <v>0.15400000000000003</v>
      </c>
      <c r="N32" s="1">
        <f t="shared" si="7"/>
        <v>0.13400000000000001</v>
      </c>
      <c r="O32" s="1">
        <f t="shared" si="8"/>
        <v>66.875</v>
      </c>
      <c r="P32" s="1">
        <f t="shared" si="1"/>
        <v>67.916666666666657</v>
      </c>
      <c r="Q32" s="1">
        <f t="shared" si="1"/>
        <v>72.083333333333329</v>
      </c>
    </row>
    <row r="33" spans="2:17" x14ac:dyDescent="0.35">
      <c r="B33" s="1">
        <f t="shared" si="9"/>
        <v>0.59259259259259256</v>
      </c>
      <c r="C33" s="1">
        <f t="shared" si="2"/>
        <v>0.19753086419753085</v>
      </c>
      <c r="D33" s="20">
        <f t="shared" si="3"/>
        <v>197.53086419753086</v>
      </c>
      <c r="E33" s="1">
        <v>0.81299999999999994</v>
      </c>
      <c r="F33" s="1">
        <v>0.81499999999999995</v>
      </c>
      <c r="G33" s="1">
        <v>0.81399999999999995</v>
      </c>
      <c r="H33" s="1">
        <v>0.625</v>
      </c>
      <c r="I33" s="1">
        <v>0.60599999999999998</v>
      </c>
      <c r="J33" s="1">
        <v>0.61699999999999999</v>
      </c>
      <c r="K33" s="18">
        <f t="shared" si="4"/>
        <v>0.61599999999999999</v>
      </c>
      <c r="L33" s="1">
        <f t="shared" si="5"/>
        <v>0.19699999999999995</v>
      </c>
      <c r="M33" s="1">
        <f t="shared" si="6"/>
        <v>0.19899999999999995</v>
      </c>
      <c r="N33" s="1">
        <f t="shared" si="7"/>
        <v>0.19699999999999995</v>
      </c>
      <c r="O33" s="1">
        <f t="shared" si="8"/>
        <v>58.958333333333343</v>
      </c>
      <c r="P33" s="1">
        <f t="shared" si="1"/>
        <v>58.541666666666671</v>
      </c>
      <c r="Q33" s="1">
        <f t="shared" si="1"/>
        <v>58.958333333333343</v>
      </c>
    </row>
    <row r="34" spans="2:17" x14ac:dyDescent="0.35">
      <c r="B34" s="1">
        <f t="shared" si="9"/>
        <v>0.39506172839506171</v>
      </c>
      <c r="C34" s="1">
        <f t="shared" si="2"/>
        <v>0.13168724279835389</v>
      </c>
      <c r="D34" s="20">
        <f t="shared" si="3"/>
        <v>131.68724279835391</v>
      </c>
      <c r="E34" s="21">
        <v>0.74299999999999999</v>
      </c>
      <c r="F34" s="21">
        <v>0.76</v>
      </c>
      <c r="G34" s="21">
        <v>0.76200000000000001</v>
      </c>
      <c r="H34" s="21">
        <v>0.51500000000000001</v>
      </c>
      <c r="I34" s="21">
        <v>0.5</v>
      </c>
      <c r="J34" s="21">
        <v>0.52700000000000002</v>
      </c>
      <c r="K34" s="18">
        <f t="shared" si="4"/>
        <v>0.51400000000000012</v>
      </c>
      <c r="L34" s="1">
        <f t="shared" si="5"/>
        <v>0.22899999999999987</v>
      </c>
      <c r="M34" s="1">
        <f t="shared" si="6"/>
        <v>0.24599999999999989</v>
      </c>
      <c r="N34" s="1">
        <f t="shared" si="7"/>
        <v>0.23499999999999999</v>
      </c>
      <c r="O34" s="1">
        <f t="shared" si="8"/>
        <v>52.291666666666693</v>
      </c>
      <c r="P34" s="1">
        <f t="shared" si="1"/>
        <v>48.750000000000021</v>
      </c>
      <c r="Q34" s="1">
        <f t="shared" si="1"/>
        <v>51.041666666666664</v>
      </c>
    </row>
    <row r="35" spans="2:17" x14ac:dyDescent="0.35">
      <c r="B35" s="1">
        <f t="shared" si="9"/>
        <v>0.26337448559670779</v>
      </c>
      <c r="C35" s="1">
        <f t="shared" si="2"/>
        <v>8.77914951989026E-2</v>
      </c>
      <c r="D35" s="20">
        <f t="shared" si="3"/>
        <v>87.791495198902595</v>
      </c>
      <c r="E35" s="21">
        <v>0.73699999999999999</v>
      </c>
      <c r="F35" s="21">
        <v>0.76700000000000002</v>
      </c>
      <c r="G35" s="21">
        <v>0.72399999999999998</v>
      </c>
      <c r="H35" s="21">
        <v>0.44800000000000001</v>
      </c>
      <c r="I35" s="21">
        <v>0.433</v>
      </c>
      <c r="J35" s="21">
        <v>0.41799999999999998</v>
      </c>
      <c r="K35" s="18">
        <f t="shared" si="4"/>
        <v>0.433</v>
      </c>
      <c r="L35" s="1">
        <f t="shared" si="5"/>
        <v>0.30399999999999999</v>
      </c>
      <c r="M35" s="1">
        <f t="shared" si="6"/>
        <v>0.33400000000000002</v>
      </c>
      <c r="N35" s="1">
        <f t="shared" si="7"/>
        <v>0.30599999999999999</v>
      </c>
      <c r="O35" s="1">
        <f t="shared" si="8"/>
        <v>36.666666666666664</v>
      </c>
      <c r="P35" s="1">
        <f t="shared" si="1"/>
        <v>30.416666666666657</v>
      </c>
      <c r="Q35" s="1">
        <f t="shared" si="1"/>
        <v>36.25</v>
      </c>
    </row>
    <row r="36" spans="2:17" x14ac:dyDescent="0.35">
      <c r="B36" s="1">
        <f t="shared" si="9"/>
        <v>0.1755829903978052</v>
      </c>
      <c r="C36" s="1">
        <f t="shared" si="2"/>
        <v>5.8527663465935062E-2</v>
      </c>
      <c r="D36" s="20">
        <f t="shared" si="3"/>
        <v>58.527663465935063</v>
      </c>
      <c r="E36" s="8">
        <v>0.71099999999999997</v>
      </c>
      <c r="F36" s="8">
        <v>0.72599999999999998</v>
      </c>
      <c r="G36" s="8">
        <v>0.749</v>
      </c>
      <c r="H36" s="9">
        <v>0.372</v>
      </c>
      <c r="I36" s="9">
        <v>0.40500000000000003</v>
      </c>
      <c r="J36" s="9">
        <v>0.41699999999999998</v>
      </c>
      <c r="K36" s="18">
        <f t="shared" si="4"/>
        <v>0.39799999999999996</v>
      </c>
      <c r="L36" s="1">
        <f t="shared" si="5"/>
        <v>0.313</v>
      </c>
      <c r="M36" s="1">
        <f t="shared" si="6"/>
        <v>0.32800000000000001</v>
      </c>
      <c r="N36" s="1">
        <f t="shared" si="7"/>
        <v>0.33200000000000002</v>
      </c>
      <c r="O36" s="1">
        <f t="shared" si="8"/>
        <v>34.791666666666664</v>
      </c>
      <c r="P36" s="1">
        <f t="shared" si="1"/>
        <v>31.666666666666661</v>
      </c>
      <c r="Q36" s="1">
        <f t="shared" si="1"/>
        <v>30.833333333333329</v>
      </c>
    </row>
    <row r="40" spans="2:17" x14ac:dyDescent="0.35">
      <c r="F40" s="1">
        <v>444.44444444444434</v>
      </c>
      <c r="G40" s="1">
        <v>95.208333333333357</v>
      </c>
      <c r="H40" s="1">
        <v>98.125000000000014</v>
      </c>
      <c r="I40" s="1">
        <v>98.333333333333329</v>
      </c>
    </row>
    <row r="41" spans="2:17" x14ac:dyDescent="0.35">
      <c r="F41" s="1">
        <v>296.2962962962963</v>
      </c>
      <c r="G41" s="1">
        <v>66.875</v>
      </c>
      <c r="H41" s="1">
        <v>67.916666666666657</v>
      </c>
      <c r="I41" s="1">
        <v>72.083333333333329</v>
      </c>
    </row>
    <row r="42" spans="2:17" x14ac:dyDescent="0.35">
      <c r="F42" s="1">
        <v>197.53086419753086</v>
      </c>
      <c r="G42" s="1">
        <v>58.958333333333343</v>
      </c>
      <c r="H42" s="1">
        <v>58.541666666666671</v>
      </c>
      <c r="I42" s="1">
        <v>58.958333333333343</v>
      </c>
    </row>
    <row r="43" spans="2:17" x14ac:dyDescent="0.35">
      <c r="F43" s="1">
        <v>131.68724279835391</v>
      </c>
      <c r="G43" s="1">
        <v>52.291666666666693</v>
      </c>
      <c r="H43" s="1">
        <v>48.750000000000021</v>
      </c>
      <c r="I43" s="1">
        <v>51.041666666666664</v>
      </c>
    </row>
    <row r="44" spans="2:17" x14ac:dyDescent="0.35">
      <c r="F44" s="1">
        <v>87.791495198902595</v>
      </c>
      <c r="G44" s="1">
        <v>36.666666666666664</v>
      </c>
      <c r="I44" s="1">
        <v>36.25</v>
      </c>
    </row>
    <row r="45" spans="2:17" x14ac:dyDescent="0.35">
      <c r="F45" s="1">
        <v>58.527663465935063</v>
      </c>
      <c r="G45" s="1">
        <v>34.791666666666664</v>
      </c>
      <c r="H45" s="1">
        <v>31.666666666666661</v>
      </c>
      <c r="I45" s="1">
        <v>30.833333333333329</v>
      </c>
    </row>
    <row r="48" spans="2:17" x14ac:dyDescent="0.35">
      <c r="F48" s="1" t="s">
        <v>26</v>
      </c>
      <c r="G48" s="1">
        <f>(50-26.897)/0.1508</f>
        <v>153.20291777188331</v>
      </c>
    </row>
    <row r="49" spans="7:7" x14ac:dyDescent="0.35">
      <c r="G49" s="1">
        <f>(50-24.219)/0.163</f>
        <v>158.16564417177912</v>
      </c>
    </row>
    <row r="50" spans="7:7" x14ac:dyDescent="0.35">
      <c r="G50" s="1">
        <f>(50-23.628)/0.1691</f>
        <v>155.95505617977528</v>
      </c>
    </row>
    <row r="51" spans="7:7" x14ac:dyDescent="0.35">
      <c r="G51" s="18">
        <f>AVERAGE(G48:G50)</f>
        <v>155.77453937447925</v>
      </c>
    </row>
    <row r="52" spans="7:7" x14ac:dyDescent="0.35">
      <c r="G52" s="23">
        <f>STDEV(G48:G50)</f>
        <v>2.4862829822450694</v>
      </c>
    </row>
  </sheetData>
  <mergeCells count="4">
    <mergeCell ref="E29:G29"/>
    <mergeCell ref="H29:J29"/>
    <mergeCell ref="L29:N29"/>
    <mergeCell ref="O29:Q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tabSelected="1" workbookViewId="0">
      <selection activeCell="G2" sqref="G2:H2"/>
    </sheetView>
  </sheetViews>
  <sheetFormatPr baseColWidth="10" defaultColWidth="11.453125" defaultRowHeight="14.5" x14ac:dyDescent="0.35"/>
  <cols>
    <col min="1" max="1" width="4.26953125" style="1" customWidth="1"/>
    <col min="2" max="16384" width="11.453125" style="1"/>
  </cols>
  <sheetData>
    <row r="1" spans="1:9" ht="15" thickBot="1" x14ac:dyDescent="0.4"/>
    <row r="2" spans="1:9" ht="15" thickBot="1" x14ac:dyDescent="0.4">
      <c r="F2" s="39" t="s">
        <v>26</v>
      </c>
      <c r="G2" s="40">
        <v>279.52799999999996</v>
      </c>
      <c r="H2" s="41">
        <v>0.90932667397365396</v>
      </c>
    </row>
    <row r="3" spans="1:9" x14ac:dyDescent="0.35">
      <c r="A3" s="1" t="s">
        <v>0</v>
      </c>
    </row>
    <row r="4" spans="1:9" x14ac:dyDescent="0.35">
      <c r="A4" s="1" t="s">
        <v>1</v>
      </c>
    </row>
    <row r="5" spans="1:9" x14ac:dyDescent="0.35">
      <c r="A5" s="1" t="s">
        <v>28</v>
      </c>
    </row>
    <row r="6" spans="1:9" x14ac:dyDescent="0.35">
      <c r="A6" s="1" t="s">
        <v>3</v>
      </c>
    </row>
    <row r="7" spans="1:9" x14ac:dyDescent="0.35">
      <c r="A7" s="1" t="s">
        <v>29</v>
      </c>
    </row>
    <row r="8" spans="1:9" x14ac:dyDescent="0.35">
      <c r="A8" s="1" t="s">
        <v>30</v>
      </c>
    </row>
    <row r="9" spans="1:9" x14ac:dyDescent="0.35">
      <c r="A9" s="1" t="s">
        <v>6</v>
      </c>
      <c r="D9" s="1" t="s">
        <v>7</v>
      </c>
    </row>
    <row r="13" spans="1:9" x14ac:dyDescent="0.35">
      <c r="B13" s="1" t="s">
        <v>8</v>
      </c>
    </row>
    <row r="14" spans="1:9" x14ac:dyDescent="0.35"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2">
        <v>7</v>
      </c>
      <c r="I14" s="2">
        <v>8</v>
      </c>
    </row>
    <row r="15" spans="1:9" x14ac:dyDescent="0.35">
      <c r="A15" s="2" t="s">
        <v>9</v>
      </c>
      <c r="B15" s="28">
        <v>4.9000000000000002E-2</v>
      </c>
      <c r="C15" s="29">
        <v>5.1999999999999998E-2</v>
      </c>
      <c r="D15" s="29">
        <v>5.8000000000000003E-2</v>
      </c>
      <c r="E15" s="29">
        <v>4.3999999999999997E-2</v>
      </c>
      <c r="F15" s="29">
        <v>4.2999999999999997E-2</v>
      </c>
      <c r="G15" s="29">
        <v>4.4999999999999998E-2</v>
      </c>
      <c r="H15" s="29">
        <v>4.3999999999999997E-2</v>
      </c>
      <c r="I15" s="30">
        <v>4.2999999999999997E-2</v>
      </c>
    </row>
    <row r="16" spans="1:9" x14ac:dyDescent="0.35">
      <c r="A16" s="2" t="s">
        <v>10</v>
      </c>
      <c r="B16" s="31">
        <v>0.24199999999999999</v>
      </c>
      <c r="C16" s="32">
        <v>0.25600000000000001</v>
      </c>
      <c r="D16" s="32">
        <v>0.26300000000000001</v>
      </c>
      <c r="E16" s="32">
        <v>5.0999999999999997E-2</v>
      </c>
      <c r="F16" s="32">
        <v>5.1999999999999998E-2</v>
      </c>
      <c r="G16" s="32">
        <v>4.5999999999999999E-2</v>
      </c>
      <c r="H16" s="32">
        <v>4.4999999999999998E-2</v>
      </c>
      <c r="I16" s="33">
        <v>4.3999999999999997E-2</v>
      </c>
    </row>
    <row r="17" spans="1:13" x14ac:dyDescent="0.35">
      <c r="A17" s="2" t="s">
        <v>11</v>
      </c>
      <c r="B17" s="31">
        <v>0.47</v>
      </c>
      <c r="C17" s="32">
        <v>0.49299999999999999</v>
      </c>
      <c r="D17" s="32">
        <v>0.499</v>
      </c>
      <c r="E17" s="32">
        <v>5.1999999999999998E-2</v>
      </c>
      <c r="F17" s="32">
        <v>5.2999999999999999E-2</v>
      </c>
      <c r="G17" s="32">
        <v>4.3999999999999997E-2</v>
      </c>
      <c r="H17" s="32">
        <v>4.8000000000000001E-2</v>
      </c>
      <c r="I17" s="33">
        <v>4.4999999999999998E-2</v>
      </c>
    </row>
    <row r="18" spans="1:13" x14ac:dyDescent="0.35">
      <c r="A18" s="2" t="s">
        <v>12</v>
      </c>
      <c r="B18" s="31">
        <v>0.61899999999999999</v>
      </c>
      <c r="C18" s="32">
        <v>0.61499999999999999</v>
      </c>
      <c r="D18" s="32">
        <v>0.61299999999999999</v>
      </c>
      <c r="E18" s="32">
        <v>5.3999999999999999E-2</v>
      </c>
      <c r="F18" s="32">
        <v>5.2999999999999999E-2</v>
      </c>
      <c r="G18" s="32">
        <v>4.5999999999999999E-2</v>
      </c>
      <c r="H18" s="32">
        <v>0.79200000000000004</v>
      </c>
      <c r="I18" s="33">
        <v>0.157</v>
      </c>
    </row>
    <row r="19" spans="1:13" x14ac:dyDescent="0.35">
      <c r="A19" s="2" t="s">
        <v>13</v>
      </c>
      <c r="B19" s="31">
        <v>0.67500000000000004</v>
      </c>
      <c r="C19" s="32">
        <v>0.67800000000000005</v>
      </c>
      <c r="D19" s="32">
        <v>4.2000000000000003E-2</v>
      </c>
      <c r="E19" s="32">
        <v>5.0999999999999997E-2</v>
      </c>
      <c r="F19" s="32">
        <v>0.05</v>
      </c>
      <c r="G19" s="32">
        <v>4.2999999999999997E-2</v>
      </c>
      <c r="H19" s="32">
        <v>0.78900000000000003</v>
      </c>
      <c r="I19" s="33">
        <v>0.16</v>
      </c>
    </row>
    <row r="20" spans="1:13" x14ac:dyDescent="0.35">
      <c r="A20" s="2" t="s">
        <v>14</v>
      </c>
      <c r="B20" s="34">
        <v>0.70699999999999996</v>
      </c>
      <c r="C20" s="35">
        <v>0.70899999999999996</v>
      </c>
      <c r="D20" s="35">
        <v>4.2000000000000003E-2</v>
      </c>
      <c r="E20" s="35">
        <v>0.04</v>
      </c>
      <c r="F20" s="35">
        <v>3.9E-2</v>
      </c>
      <c r="G20" s="35">
        <v>4.1000000000000002E-2</v>
      </c>
      <c r="H20" s="35">
        <v>0.80900000000000005</v>
      </c>
      <c r="I20" s="36">
        <v>0.154</v>
      </c>
    </row>
    <row r="22" spans="1:13" x14ac:dyDescent="0.35">
      <c r="C22" s="32">
        <v>0.79200000000000004</v>
      </c>
      <c r="D22" s="32">
        <v>0.78900000000000003</v>
      </c>
      <c r="E22" s="35">
        <v>0.80900000000000005</v>
      </c>
      <c r="F22" s="1">
        <f>AVERAGE(I18:I20)</f>
        <v>0.157</v>
      </c>
      <c r="G22" s="1">
        <f>C22-0.157</f>
        <v>0.63500000000000001</v>
      </c>
      <c r="H22" s="1">
        <f t="shared" ref="H22:I22" si="0">D22-0.157</f>
        <v>0.63200000000000001</v>
      </c>
      <c r="I22" s="1">
        <f t="shared" si="0"/>
        <v>0.65200000000000002</v>
      </c>
      <c r="J22" s="18">
        <f>AVERAGE(G22:I22)</f>
        <v>0.63966666666666672</v>
      </c>
    </row>
    <row r="24" spans="1:13" x14ac:dyDescent="0.35">
      <c r="G24" s="1" t="s">
        <v>24</v>
      </c>
    </row>
    <row r="25" spans="1:13" x14ac:dyDescent="0.35">
      <c r="D25" s="1">
        <v>4.9000000000000002E-2</v>
      </c>
      <c r="E25" s="1">
        <v>5.1999999999999998E-2</v>
      </c>
      <c r="F25" s="1">
        <v>5.8000000000000003E-2</v>
      </c>
      <c r="G25" s="1">
        <f>AVERAGE(E15:F15)</f>
        <v>4.3499999999999997E-2</v>
      </c>
      <c r="H25" s="1">
        <f>D25-G25</f>
        <v>5.5000000000000049E-3</v>
      </c>
      <c r="I25" s="1">
        <f>E25-G25</f>
        <v>8.5000000000000006E-3</v>
      </c>
      <c r="J25" s="1">
        <f>F25-G25</f>
        <v>1.4500000000000006E-2</v>
      </c>
      <c r="K25" s="1">
        <f>((0.639337-H25)/0.639667)*100</f>
        <v>99.088588281090011</v>
      </c>
      <c r="L25" s="1">
        <f t="shared" ref="L25:M29" si="1">((0.639337-H25)/0.639667)*100</f>
        <v>99.088588281090011</v>
      </c>
      <c r="M25" s="1">
        <f t="shared" si="1"/>
        <v>98.619594257637189</v>
      </c>
    </row>
    <row r="26" spans="1:13" x14ac:dyDescent="0.35">
      <c r="D26" s="1">
        <v>0.24199999999999999</v>
      </c>
      <c r="E26" s="1">
        <v>0.25600000000000001</v>
      </c>
      <c r="F26" s="1">
        <v>0.26300000000000001</v>
      </c>
      <c r="G26" s="1">
        <f t="shared" ref="G26:G30" si="2">AVERAGE(E16:F16)</f>
        <v>5.1499999999999997E-2</v>
      </c>
      <c r="H26" s="1">
        <f t="shared" ref="H26:H30" si="3">D26-G26</f>
        <v>0.1905</v>
      </c>
      <c r="I26" s="1">
        <f t="shared" ref="I26:I30" si="4">E26-G26</f>
        <v>0.20450000000000002</v>
      </c>
      <c r="J26" s="1">
        <f t="shared" ref="J26:J28" si="5">F26-G26</f>
        <v>0.21150000000000002</v>
      </c>
      <c r="K26" s="1">
        <f t="shared" ref="K26:K29" si="6">((0.639337-H26)/0.639667)*100</f>
        <v>70.167290168165636</v>
      </c>
      <c r="L26" s="1">
        <f t="shared" si="1"/>
        <v>70.167290168165636</v>
      </c>
      <c r="M26" s="1">
        <f t="shared" si="1"/>
        <v>67.978651392052441</v>
      </c>
    </row>
    <row r="27" spans="1:13" x14ac:dyDescent="0.35">
      <c r="D27" s="1">
        <v>0.47</v>
      </c>
      <c r="E27" s="1">
        <v>0.49299999999999999</v>
      </c>
      <c r="F27" s="1">
        <v>0.499</v>
      </c>
      <c r="G27" s="1">
        <f t="shared" si="2"/>
        <v>5.2499999999999998E-2</v>
      </c>
      <c r="H27" s="1">
        <f t="shared" si="3"/>
        <v>0.41749999999999998</v>
      </c>
      <c r="I27" s="1">
        <f t="shared" si="4"/>
        <v>0.4405</v>
      </c>
      <c r="J27" s="1">
        <f t="shared" si="5"/>
        <v>0.44650000000000001</v>
      </c>
      <c r="K27" s="1">
        <f t="shared" si="6"/>
        <v>34.680075726901663</v>
      </c>
      <c r="L27" s="1">
        <f t="shared" si="1"/>
        <v>34.680075726901663</v>
      </c>
      <c r="M27" s="1">
        <f t="shared" si="1"/>
        <v>31.084454880429981</v>
      </c>
    </row>
    <row r="28" spans="1:13" x14ac:dyDescent="0.35">
      <c r="D28" s="1">
        <v>0.61899999999999999</v>
      </c>
      <c r="E28" s="1">
        <v>0.61499999999999999</v>
      </c>
      <c r="F28" s="1">
        <v>0.61299999999999999</v>
      </c>
      <c r="G28" s="1">
        <f t="shared" si="2"/>
        <v>5.3499999999999999E-2</v>
      </c>
      <c r="H28" s="1">
        <f t="shared" si="3"/>
        <v>0.5655</v>
      </c>
      <c r="I28" s="1">
        <f t="shared" si="4"/>
        <v>0.5615</v>
      </c>
      <c r="J28" s="1">
        <f t="shared" si="5"/>
        <v>0.5595</v>
      </c>
      <c r="K28" s="1">
        <f t="shared" si="6"/>
        <v>11.543037236562155</v>
      </c>
      <c r="L28" s="1">
        <f t="shared" si="1"/>
        <v>11.543037236562155</v>
      </c>
      <c r="M28" s="1">
        <f t="shared" si="1"/>
        <v>12.168362601165926</v>
      </c>
    </row>
    <row r="29" spans="1:13" x14ac:dyDescent="0.35">
      <c r="D29" s="31">
        <v>0.67500000000000004</v>
      </c>
      <c r="E29" s="32">
        <v>0.67800000000000005</v>
      </c>
      <c r="G29" s="1">
        <f t="shared" si="2"/>
        <v>5.0500000000000003E-2</v>
      </c>
      <c r="H29" s="1">
        <f t="shared" si="3"/>
        <v>0.62450000000000006</v>
      </c>
      <c r="I29" s="1">
        <f t="shared" si="4"/>
        <v>0.62750000000000006</v>
      </c>
      <c r="K29" s="1">
        <f t="shared" si="6"/>
        <v>2.3194881086565333</v>
      </c>
      <c r="L29" s="1">
        <f t="shared" si="1"/>
        <v>2.3194881086565333</v>
      </c>
    </row>
    <row r="30" spans="1:13" x14ac:dyDescent="0.35">
      <c r="D30" s="34">
        <v>0.70699999999999996</v>
      </c>
      <c r="E30" s="35">
        <v>0.70899999999999996</v>
      </c>
      <c r="G30" s="1">
        <f t="shared" si="2"/>
        <v>3.95E-2</v>
      </c>
      <c r="H30" s="1">
        <f t="shared" si="3"/>
        <v>0.66749999999999998</v>
      </c>
      <c r="I30" s="1">
        <f t="shared" si="4"/>
        <v>0.66949999999999998</v>
      </c>
    </row>
    <row r="35" spans="2:6" x14ac:dyDescent="0.35">
      <c r="B35" s="1">
        <v>1</v>
      </c>
      <c r="C35" s="1">
        <f>((B35*400)/1200)*1000</f>
        <v>333.33333333333331</v>
      </c>
      <c r="D35" s="1">
        <v>99.088588281090011</v>
      </c>
      <c r="E35" s="1">
        <v>99.088588281090011</v>
      </c>
      <c r="F35" s="1">
        <v>98.619594257637189</v>
      </c>
    </row>
    <row r="36" spans="2:6" x14ac:dyDescent="0.35">
      <c r="B36" s="1">
        <v>0.9</v>
      </c>
      <c r="C36" s="1">
        <f t="shared" ref="C36:C39" si="7">((B36*400)/1200)*1000</f>
        <v>300</v>
      </c>
      <c r="D36" s="1">
        <v>70.167290168165636</v>
      </c>
      <c r="E36" s="1">
        <v>70.167290168165636</v>
      </c>
      <c r="F36" s="1">
        <v>67.978651392052441</v>
      </c>
    </row>
    <row r="37" spans="2:6" x14ac:dyDescent="0.35">
      <c r="B37" s="1">
        <v>0.8</v>
      </c>
      <c r="C37" s="1">
        <f t="shared" si="7"/>
        <v>266.66666666666669</v>
      </c>
      <c r="D37" s="1">
        <v>34.680075726901663</v>
      </c>
      <c r="E37" s="1">
        <v>34.680075726901663</v>
      </c>
      <c r="F37" s="1">
        <v>31.084454880429981</v>
      </c>
    </row>
    <row r="38" spans="2:6" x14ac:dyDescent="0.35">
      <c r="B38" s="1">
        <v>0.7</v>
      </c>
      <c r="C38" s="1">
        <f t="shared" si="7"/>
        <v>233.33333333333334</v>
      </c>
      <c r="D38" s="1">
        <v>11.543037236562155</v>
      </c>
      <c r="E38" s="1">
        <v>11.543037236562155</v>
      </c>
      <c r="F38" s="1">
        <v>12.168362601165926</v>
      </c>
    </row>
    <row r="39" spans="2:6" x14ac:dyDescent="0.35">
      <c r="B39" s="1">
        <v>0.6</v>
      </c>
      <c r="C39" s="1">
        <f t="shared" si="7"/>
        <v>200</v>
      </c>
      <c r="D39" s="1">
        <v>2.3194881086565333</v>
      </c>
      <c r="E39" s="1">
        <v>2.3194881086565333</v>
      </c>
    </row>
    <row r="48" spans="2:6" x14ac:dyDescent="0.35">
      <c r="F48" s="1" t="s">
        <v>26</v>
      </c>
    </row>
    <row r="49" spans="6:7" x14ac:dyDescent="0.35">
      <c r="F49" s="1">
        <v>279.00299999999999</v>
      </c>
    </row>
    <row r="50" spans="6:7" x14ac:dyDescent="0.35">
      <c r="F50" s="1">
        <v>279.00299999999999</v>
      </c>
    </row>
    <row r="51" spans="6:7" x14ac:dyDescent="0.35">
      <c r="F51" s="1">
        <v>280.57799999999997</v>
      </c>
    </row>
    <row r="52" spans="6:7" x14ac:dyDescent="0.35">
      <c r="F52" s="18">
        <f>AVERAGE(F49:F51)</f>
        <v>279.52799999999996</v>
      </c>
      <c r="G52" s="23">
        <f>STDEV(F49:F51)</f>
        <v>0.90932667397365396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7D3002E1D809469CDEE097C99D9CBB" ma:contentTypeVersion="14" ma:contentTypeDescription="Crear nuevo documento." ma:contentTypeScope="" ma:versionID="f16c4fcbdb7bb6ca1d0a83a37210dad9">
  <xsd:schema xmlns:xsd="http://www.w3.org/2001/XMLSchema" xmlns:xs="http://www.w3.org/2001/XMLSchema" xmlns:p="http://schemas.microsoft.com/office/2006/metadata/properties" xmlns:ns3="c59349ad-2911-4787-989c-8dd943016e9e" xmlns:ns4="043ebcd3-9da5-4189-bb31-d16450608871" targetNamespace="http://schemas.microsoft.com/office/2006/metadata/properties" ma:root="true" ma:fieldsID="c63db43682ef29bf08a99fc415eba8c1" ns3:_="" ns4:_="">
    <xsd:import namespace="c59349ad-2911-4787-989c-8dd943016e9e"/>
    <xsd:import namespace="043ebcd3-9da5-4189-bb31-d164506088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349ad-2911-4787-989c-8dd943016e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ebcd3-9da5-4189-bb31-d1645060887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AF53B2-3E35-4DF7-9E90-720F8A88D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349ad-2911-4787-989c-8dd943016e9e"/>
    <ds:schemaRef ds:uri="043ebcd3-9da5-4189-bb31-d164506088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88CB9B-2989-463F-AAAB-B2FEC9888620}">
  <ds:schemaRefs>
    <ds:schemaRef ds:uri="http://schemas.microsoft.com/office/2006/documentManagement/types"/>
    <ds:schemaRef ds:uri="c59349ad-2911-4787-989c-8dd943016e9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43ebcd3-9da5-4189-bb31-d16450608871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DF493F-A995-472E-B3FD-A1A4F4B99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Vid Roja</vt:lpstr>
      <vt:lpstr>Ascórbico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Acero de Mesa</dc:creator>
  <cp:lastModifiedBy>Nuria Acero de Mesa</cp:lastModifiedBy>
  <dcterms:created xsi:type="dcterms:W3CDTF">2021-06-21T16:33:06Z</dcterms:created>
  <dcterms:modified xsi:type="dcterms:W3CDTF">2021-07-02T16:50:52Z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0x010100047D3002E1D809469CDEE097C99D9CBB</vt:lpwstr>
  </property>
</Properties>
</file>