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ceu365-my.sharepoint.com/personal/nacemes_ceu_es/Documents/DATOS/Nuria/DOCENCIA/Trabajos fin de carrera/2021-22/Def/"/>
    </mc:Choice>
  </mc:AlternateContent>
  <xr:revisionPtr revIDLastSave="22" documentId="11_8F2272C5A8281D8C7DC47154F08A1D66FB1F27A2" xr6:coauthVersionLast="47" xr6:coauthVersionMax="47" xr10:uidLastSave="{03AB9CC3-A2F7-4CB2-BB85-0DEA78510B39}"/>
  <bookViews>
    <workbookView xWindow="-120" yWindow="-120" windowWidth="29040" windowHeight="15840" xr2:uid="{00000000-000D-0000-FFFF-FFFF00000000}"/>
  </bookViews>
  <sheets>
    <sheet name="Vid" sheetId="1" r:id="rId1"/>
    <sheet name="Gál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2" l="1"/>
  <c r="F40" i="2"/>
  <c r="F39" i="2"/>
  <c r="K53" i="1" l="1"/>
  <c r="J53" i="1"/>
  <c r="J52" i="1"/>
  <c r="J51" i="1"/>
  <c r="J50" i="1"/>
  <c r="D42" i="1"/>
  <c r="D43" i="1"/>
  <c r="D44" i="1"/>
  <c r="D45" i="1"/>
  <c r="D46" i="1"/>
  <c r="C42" i="1"/>
  <c r="C43" i="1"/>
  <c r="C44" i="1"/>
  <c r="C45" i="1"/>
  <c r="C46" i="1"/>
  <c r="C41" i="1"/>
  <c r="G42" i="2" l="1"/>
  <c r="F42" i="2"/>
  <c r="E32" i="2"/>
  <c r="F32" i="2"/>
  <c r="E33" i="2"/>
  <c r="F33" i="2"/>
  <c r="G33" i="2"/>
  <c r="G28" i="2"/>
  <c r="G29" i="2"/>
  <c r="G30" i="2"/>
  <c r="G31" i="2"/>
  <c r="G34" i="2"/>
  <c r="F28" i="2"/>
  <c r="F29" i="2"/>
  <c r="F30" i="2"/>
  <c r="F31" i="2"/>
  <c r="F34" i="2"/>
  <c r="E28" i="2"/>
  <c r="E29" i="2"/>
  <c r="E30" i="2"/>
  <c r="E31" i="2"/>
  <c r="E34" i="2"/>
  <c r="F27" i="2"/>
  <c r="G27" i="2"/>
  <c r="E27" i="2"/>
  <c r="C27" i="2"/>
  <c r="D27" i="2" s="1"/>
  <c r="B28" i="2"/>
  <c r="C28" i="2" s="1"/>
  <c r="D28" i="2" s="1"/>
  <c r="B29" i="2" l="1"/>
  <c r="D40" i="1"/>
  <c r="C40" i="1"/>
  <c r="B41" i="1"/>
  <c r="D41" i="1" s="1"/>
  <c r="G41" i="1"/>
  <c r="G42" i="1"/>
  <c r="G43" i="1"/>
  <c r="G45" i="1"/>
  <c r="F44" i="1"/>
  <c r="F45" i="1"/>
  <c r="E45" i="1"/>
  <c r="E46" i="1"/>
  <c r="F40" i="1"/>
  <c r="E40" i="1"/>
  <c r="G27" i="1"/>
  <c r="G28" i="1"/>
  <c r="G29" i="1"/>
  <c r="G30" i="1"/>
  <c r="G31" i="1"/>
  <c r="G32" i="1"/>
  <c r="G33" i="1"/>
  <c r="F27" i="1"/>
  <c r="F28" i="1"/>
  <c r="F29" i="1"/>
  <c r="F30" i="1"/>
  <c r="F31" i="1"/>
  <c r="F32" i="1"/>
  <c r="F33" i="1"/>
  <c r="E27" i="1"/>
  <c r="E28" i="1"/>
  <c r="E29" i="1"/>
  <c r="E30" i="1"/>
  <c r="E31" i="1"/>
  <c r="E32" i="1"/>
  <c r="E33" i="1"/>
  <c r="D27" i="1"/>
  <c r="D28" i="1"/>
  <c r="D29" i="1"/>
  <c r="D30" i="1"/>
  <c r="G44" i="1" s="1"/>
  <c r="D31" i="1"/>
  <c r="D32" i="1"/>
  <c r="G46" i="1" s="1"/>
  <c r="D33" i="1"/>
  <c r="C27" i="1"/>
  <c r="F41" i="1" s="1"/>
  <c r="C28" i="1"/>
  <c r="F42" i="1" s="1"/>
  <c r="C29" i="1"/>
  <c r="F43" i="1" s="1"/>
  <c r="C30" i="1"/>
  <c r="C31" i="1"/>
  <c r="C32" i="1"/>
  <c r="F46" i="1" s="1"/>
  <c r="C33" i="1"/>
  <c r="B27" i="1"/>
  <c r="E41" i="1" s="1"/>
  <c r="B28" i="1"/>
  <c r="E42" i="1" s="1"/>
  <c r="B29" i="1"/>
  <c r="E43" i="1" s="1"/>
  <c r="B30" i="1"/>
  <c r="E44" i="1" s="1"/>
  <c r="B31" i="1"/>
  <c r="B32" i="1"/>
  <c r="B33" i="1"/>
  <c r="C36" i="1" s="1"/>
  <c r="C26" i="1"/>
  <c r="D26" i="1"/>
  <c r="G40" i="1" s="1"/>
  <c r="E26" i="1"/>
  <c r="F26" i="1"/>
  <c r="G26" i="1"/>
  <c r="B26" i="1"/>
  <c r="B42" i="1" l="1"/>
  <c r="C29" i="2"/>
  <c r="D29" i="2" s="1"/>
  <c r="B30" i="2"/>
  <c r="B43" i="1" l="1"/>
  <c r="B31" i="2"/>
  <c r="C30" i="2"/>
  <c r="D30" i="2" s="1"/>
  <c r="B44" i="1" l="1"/>
  <c r="B32" i="2"/>
  <c r="C31" i="2"/>
  <c r="D31" i="2" s="1"/>
  <c r="B45" i="1" l="1"/>
  <c r="B33" i="2"/>
  <c r="C32" i="2"/>
  <c r="D32" i="2" s="1"/>
  <c r="B46" i="1" l="1"/>
  <c r="B34" i="2"/>
  <c r="C34" i="2" s="1"/>
  <c r="D34" i="2" s="1"/>
  <c r="C33" i="2"/>
  <c r="D33" i="2" s="1"/>
</calcChain>
</file>

<file path=xl/sharedStrings.xml><?xml version="1.0" encoding="utf-8"?>
<sst xmlns="http://schemas.openxmlformats.org/spreadsheetml/2006/main" count="22" uniqueCount="21">
  <si>
    <t>User: USER</t>
  </si>
  <si>
    <t>Path: C:\Program Files (x86)\BMG\SPECTROstar Nano\User\Data\</t>
  </si>
  <si>
    <t>Test ID: 568</t>
  </si>
  <si>
    <t>Test Name: Radical NO</t>
  </si>
  <si>
    <t>Date: 29/06/2021</t>
  </si>
  <si>
    <t>Time: 19:41:58</t>
  </si>
  <si>
    <t>Absorbance</t>
  </si>
  <si>
    <t>Absorbance values are displayed as OD</t>
  </si>
  <si>
    <t>Raw Data (540)</t>
  </si>
  <si>
    <t>A</t>
  </si>
  <si>
    <t>B</t>
  </si>
  <si>
    <t>C</t>
  </si>
  <si>
    <t>D</t>
  </si>
  <si>
    <t>E</t>
  </si>
  <si>
    <t>F</t>
  </si>
  <si>
    <t>G</t>
  </si>
  <si>
    <t>H</t>
  </si>
  <si>
    <t>CONTROL</t>
  </si>
  <si>
    <t>Vid Roja</t>
  </si>
  <si>
    <t>en 1º placa</t>
  </si>
  <si>
    <t>en 2º placa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</si>
</sst>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511854768153986"/>
                  <c:y val="-0.105430883639545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Vid!$D$43:$D$46</c:f>
              <c:numCache>
                <c:formatCode>General</c:formatCode>
                <c:ptCount val="4"/>
                <c:pt idx="0">
                  <c:v>4.9382716049382704</c:v>
                </c:pt>
                <c:pt idx="1">
                  <c:v>3.292181069958847</c:v>
                </c:pt>
                <c:pt idx="2">
                  <c:v>2.1947873799725643</c:v>
                </c:pt>
                <c:pt idx="3">
                  <c:v>1.4631915866483762</c:v>
                </c:pt>
              </c:numCache>
            </c:numRef>
          </c:xVal>
          <c:yVal>
            <c:numRef>
              <c:f>Vid!$E$43:$E$46</c:f>
              <c:numCache>
                <c:formatCode>General</c:formatCode>
                <c:ptCount val="4"/>
                <c:pt idx="0">
                  <c:v>46.250376429957349</c:v>
                </c:pt>
                <c:pt idx="1">
                  <c:v>35.195724518074364</c:v>
                </c:pt>
                <c:pt idx="2">
                  <c:v>25.284657286730987</c:v>
                </c:pt>
                <c:pt idx="3">
                  <c:v>17.660759416466849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42-41CE-9BF2-8A2151E98AE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234076990376198"/>
                  <c:y val="5.51997666958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Vid!$D$43:$D$46</c:f>
              <c:numCache>
                <c:formatCode>General</c:formatCode>
                <c:ptCount val="4"/>
                <c:pt idx="0">
                  <c:v>4.9382716049382704</c:v>
                </c:pt>
                <c:pt idx="1">
                  <c:v>3.292181069958847</c:v>
                </c:pt>
                <c:pt idx="2">
                  <c:v>2.1947873799725643</c:v>
                </c:pt>
                <c:pt idx="3">
                  <c:v>1.4631915866483762</c:v>
                </c:pt>
              </c:numCache>
            </c:numRef>
          </c:xVal>
          <c:yVal>
            <c:numRef>
              <c:f>Vid!$F$43:$F$46</c:f>
              <c:numCache>
                <c:formatCode>General</c:formatCode>
                <c:ptCount val="4"/>
                <c:pt idx="0">
                  <c:v>46.631571323470553</c:v>
                </c:pt>
                <c:pt idx="1">
                  <c:v>39.007673453206436</c:v>
                </c:pt>
                <c:pt idx="2">
                  <c:v>29.477801115376263</c:v>
                </c:pt>
                <c:pt idx="3">
                  <c:v>19.566733884032885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42-41CE-9BF2-8A2151E98AE9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622965879265093"/>
                  <c:y val="0.38000583260425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Vid!$D$43:$D$46</c:f>
              <c:numCache>
                <c:formatCode>General</c:formatCode>
                <c:ptCount val="4"/>
                <c:pt idx="0">
                  <c:v>4.9382716049382704</c:v>
                </c:pt>
                <c:pt idx="1">
                  <c:v>3.292181069958847</c:v>
                </c:pt>
                <c:pt idx="2">
                  <c:v>2.1947873799725643</c:v>
                </c:pt>
                <c:pt idx="3">
                  <c:v>1.4631915866483762</c:v>
                </c:pt>
              </c:numCache>
            </c:numRef>
          </c:xVal>
          <c:yVal>
            <c:numRef>
              <c:f>Vid!$G$43:$G$46</c:f>
              <c:numCache>
                <c:formatCode>General</c:formatCode>
                <c:ptCount val="4"/>
                <c:pt idx="0">
                  <c:v>48.918740684549796</c:v>
                </c:pt>
                <c:pt idx="1">
                  <c:v>38.626478559693226</c:v>
                </c:pt>
                <c:pt idx="2">
                  <c:v>30.240190902402681</c:v>
                </c:pt>
                <c:pt idx="3">
                  <c:v>20.3291236710593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42-41CE-9BF2-8A2151E98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330736"/>
        <c:axId val="317333360"/>
      </c:scatterChart>
      <c:valAx>
        <c:axId val="31733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7333360"/>
        <c:crosses val="autoZero"/>
        <c:crossBetween val="midCat"/>
      </c:valAx>
      <c:valAx>
        <c:axId val="3173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733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796412948381456"/>
                  <c:y val="-0.153194444444444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Gálico!$D$28:$D$34</c:f>
              <c:numCache>
                <c:formatCode>General</c:formatCode>
                <c:ptCount val="7"/>
                <c:pt idx="0">
                  <c:v>26.666666666666664</c:v>
                </c:pt>
                <c:pt idx="1">
                  <c:v>17.777777777777779</c:v>
                </c:pt>
                <c:pt idx="2">
                  <c:v>11.851851851851851</c:v>
                </c:pt>
                <c:pt idx="3">
                  <c:v>7.9012345679012341</c:v>
                </c:pt>
                <c:pt idx="4">
                  <c:v>5.2674897119341555</c:v>
                </c:pt>
                <c:pt idx="5">
                  <c:v>3.5116598079561037</c:v>
                </c:pt>
                <c:pt idx="6">
                  <c:v>2.3411065386374026</c:v>
                </c:pt>
              </c:numCache>
            </c:numRef>
          </c:xVal>
          <c:yVal>
            <c:numRef>
              <c:f>Gálico!$E$28:$E$34</c:f>
              <c:numCache>
                <c:formatCode>General</c:formatCode>
                <c:ptCount val="7"/>
                <c:pt idx="0">
                  <c:v>58.830480692257836</c:v>
                </c:pt>
                <c:pt idx="1">
                  <c:v>55.780886669462134</c:v>
                </c:pt>
                <c:pt idx="2">
                  <c:v>52.350093393816955</c:v>
                </c:pt>
                <c:pt idx="3">
                  <c:v>50.062897876720157</c:v>
                </c:pt>
                <c:pt idx="4">
                  <c:v>47.394503106773904</c:v>
                </c:pt>
                <c:pt idx="5">
                  <c:v>47.013303853924441</c:v>
                </c:pt>
                <c:pt idx="6">
                  <c:v>43.582510578279262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FF-42A0-A83E-4A768201598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4229746281714786"/>
                  <c:y val="0.217175925925925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Gálico!$D$28:$D$34</c:f>
              <c:numCache>
                <c:formatCode>General</c:formatCode>
                <c:ptCount val="7"/>
                <c:pt idx="0">
                  <c:v>26.666666666666664</c:v>
                </c:pt>
                <c:pt idx="1">
                  <c:v>17.777777777777779</c:v>
                </c:pt>
                <c:pt idx="2">
                  <c:v>11.851851851851851</c:v>
                </c:pt>
                <c:pt idx="3">
                  <c:v>7.9012345679012341</c:v>
                </c:pt>
                <c:pt idx="4">
                  <c:v>5.2674897119341555</c:v>
                </c:pt>
                <c:pt idx="5">
                  <c:v>3.5116598079561037</c:v>
                </c:pt>
                <c:pt idx="6">
                  <c:v>2.3411065386374026</c:v>
                </c:pt>
              </c:numCache>
            </c:numRef>
          </c:xVal>
          <c:yVal>
            <c:numRef>
              <c:f>Gálico!$F$28:$F$34</c:f>
              <c:numCache>
                <c:formatCode>General</c:formatCode>
                <c:ptCount val="7"/>
                <c:pt idx="0">
                  <c:v>57.305683680859985</c:v>
                </c:pt>
                <c:pt idx="1">
                  <c:v>55.780886669462134</c:v>
                </c:pt>
                <c:pt idx="2">
                  <c:v>51.968894140967478</c:v>
                </c:pt>
                <c:pt idx="3">
                  <c:v>49.300499371021232</c:v>
                </c:pt>
                <c:pt idx="4">
                  <c:v>46.250905348225515</c:v>
                </c:pt>
                <c:pt idx="5">
                  <c:v>47.013303853924441</c:v>
                </c:pt>
                <c:pt idx="6">
                  <c:v>45.10730758967712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FF-42A0-A83E-4A7682015985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518635170603679"/>
                  <c:y val="0.356064814814814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Gálico!$D$28:$D$34</c:f>
              <c:numCache>
                <c:formatCode>General</c:formatCode>
                <c:ptCount val="7"/>
                <c:pt idx="0">
                  <c:v>26.666666666666664</c:v>
                </c:pt>
                <c:pt idx="1">
                  <c:v>17.777777777777779</c:v>
                </c:pt>
                <c:pt idx="2">
                  <c:v>11.851851851851851</c:v>
                </c:pt>
                <c:pt idx="3">
                  <c:v>7.9012345679012341</c:v>
                </c:pt>
                <c:pt idx="4">
                  <c:v>5.2674897119341555</c:v>
                </c:pt>
                <c:pt idx="5">
                  <c:v>3.5116598079561037</c:v>
                </c:pt>
                <c:pt idx="6">
                  <c:v>2.3411065386374026</c:v>
                </c:pt>
              </c:numCache>
            </c:numRef>
          </c:xVal>
          <c:yVal>
            <c:numRef>
              <c:f>Gálico!$G$28:$G$34</c:f>
              <c:numCache>
                <c:formatCode>General</c:formatCode>
                <c:ptCount val="7"/>
                <c:pt idx="0">
                  <c:v>58.449281439408374</c:v>
                </c:pt>
                <c:pt idx="1">
                  <c:v>53.874890405214806</c:v>
                </c:pt>
                <c:pt idx="2">
                  <c:v>51.968894140967478</c:v>
                </c:pt>
                <c:pt idx="3">
                  <c:v>48.538100865322306</c:v>
                </c:pt>
                <c:pt idx="5">
                  <c:v>46.250905348225515</c:v>
                </c:pt>
                <c:pt idx="6">
                  <c:v>44.72610833682765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FF-42A0-A83E-4A7682015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773664"/>
        <c:axId val="363771368"/>
      </c:scatterChart>
      <c:valAx>
        <c:axId val="36377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771368"/>
        <c:crosses val="autoZero"/>
        <c:crossBetween val="midCat"/>
      </c:valAx>
      <c:valAx>
        <c:axId val="36377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773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32</xdr:row>
      <xdr:rowOff>152400</xdr:rowOff>
    </xdr:from>
    <xdr:to>
      <xdr:col>14</xdr:col>
      <xdr:colOff>485775</xdr:colOff>
      <xdr:row>47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20</xdr:row>
      <xdr:rowOff>133350</xdr:rowOff>
    </xdr:from>
    <xdr:to>
      <xdr:col>13</xdr:col>
      <xdr:colOff>590550</xdr:colOff>
      <xdr:row>35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53"/>
  <sheetViews>
    <sheetView tabSelected="1" topLeftCell="A10" workbookViewId="0">
      <selection activeCell="G45" sqref="G45"/>
    </sheetView>
  </sheetViews>
  <sheetFormatPr baseColWidth="10" defaultRowHeight="15" x14ac:dyDescent="0.25"/>
  <cols>
    <col min="1" max="1" width="4.28515625" customWidth="1"/>
  </cols>
  <sheetData>
    <row r="3" spans="1:13" x14ac:dyDescent="0.25">
      <c r="A3" t="s">
        <v>0</v>
      </c>
    </row>
    <row r="4" spans="1:13" x14ac:dyDescent="0.25">
      <c r="A4" t="s">
        <v>1</v>
      </c>
    </row>
    <row r="5" spans="1:13" x14ac:dyDescent="0.25">
      <c r="A5" t="s">
        <v>2</v>
      </c>
    </row>
    <row r="6" spans="1:13" x14ac:dyDescent="0.25">
      <c r="A6" t="s">
        <v>3</v>
      </c>
    </row>
    <row r="7" spans="1:13" x14ac:dyDescent="0.25">
      <c r="A7" t="s">
        <v>4</v>
      </c>
    </row>
    <row r="8" spans="1:13" x14ac:dyDescent="0.25">
      <c r="A8" t="s">
        <v>5</v>
      </c>
    </row>
    <row r="9" spans="1:13" x14ac:dyDescent="0.25">
      <c r="A9" t="s">
        <v>6</v>
      </c>
      <c r="D9" t="s">
        <v>7</v>
      </c>
    </row>
    <row r="13" spans="1:13" x14ac:dyDescent="0.25">
      <c r="B13" t="s">
        <v>8</v>
      </c>
    </row>
    <row r="14" spans="1:13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</row>
    <row r="15" spans="1:13" x14ac:dyDescent="0.25">
      <c r="A15" s="2" t="s">
        <v>9</v>
      </c>
      <c r="B15" s="3">
        <v>0.19700000000000001</v>
      </c>
      <c r="C15" s="4">
        <v>0.19400000000000001</v>
      </c>
      <c r="D15" s="4">
        <v>0.17499999999999999</v>
      </c>
      <c r="E15" s="4">
        <v>0.20899999999999999</v>
      </c>
      <c r="F15" s="4">
        <v>0.20699999999999999</v>
      </c>
      <c r="G15" s="4">
        <v>0.20799999999999999</v>
      </c>
      <c r="H15" s="4">
        <v>5.6000000000000001E-2</v>
      </c>
      <c r="I15" s="4">
        <v>5.6000000000000001E-2</v>
      </c>
      <c r="J15" s="4">
        <v>5.6000000000000001E-2</v>
      </c>
      <c r="K15" s="4">
        <v>0.106</v>
      </c>
      <c r="L15" s="4">
        <v>0.107</v>
      </c>
      <c r="M15" s="5">
        <v>0.104</v>
      </c>
    </row>
    <row r="16" spans="1:13" x14ac:dyDescent="0.25">
      <c r="A16" s="2" t="s">
        <v>10</v>
      </c>
      <c r="B16" s="6">
        <v>0.16</v>
      </c>
      <c r="C16" s="7">
        <v>0.16</v>
      </c>
      <c r="D16" s="7">
        <v>0.159</v>
      </c>
      <c r="E16" s="7">
        <v>0.19400000000000001</v>
      </c>
      <c r="F16" s="7">
        <v>0.19700000000000001</v>
      </c>
      <c r="G16" s="7">
        <v>0.19600000000000001</v>
      </c>
      <c r="H16" s="7">
        <v>4.9000000000000002E-2</v>
      </c>
      <c r="I16" s="7">
        <v>0.05</v>
      </c>
      <c r="J16" s="7">
        <v>5.2999999999999999E-2</v>
      </c>
      <c r="K16" s="7">
        <v>8.5999999999999993E-2</v>
      </c>
      <c r="L16" s="7">
        <v>8.5000000000000006E-2</v>
      </c>
      <c r="M16" s="8">
        <v>8.6999999999999994E-2</v>
      </c>
    </row>
    <row r="17" spans="1:13" x14ac:dyDescent="0.25">
      <c r="A17" s="2" t="s">
        <v>11</v>
      </c>
      <c r="B17" s="6">
        <v>0.17699999999999999</v>
      </c>
      <c r="C17" s="7">
        <v>0.17699999999999999</v>
      </c>
      <c r="D17" s="7">
        <v>0.17799999999999999</v>
      </c>
      <c r="E17" s="7">
        <v>0.19</v>
      </c>
      <c r="F17" s="7">
        <v>0.189</v>
      </c>
      <c r="G17" s="7">
        <v>0.192</v>
      </c>
      <c r="H17" s="7">
        <v>0.05</v>
      </c>
      <c r="I17" s="7">
        <v>4.8000000000000001E-2</v>
      </c>
      <c r="J17" s="7">
        <v>5.1999999999999998E-2</v>
      </c>
      <c r="K17" s="7">
        <v>7.3999999999999996E-2</v>
      </c>
      <c r="L17" s="7">
        <v>7.2999999999999995E-2</v>
      </c>
      <c r="M17" s="8">
        <v>7.0999999999999994E-2</v>
      </c>
    </row>
    <row r="18" spans="1:13" x14ac:dyDescent="0.25">
      <c r="A18" s="2" t="s">
        <v>12</v>
      </c>
      <c r="B18" s="6">
        <v>0.189</v>
      </c>
      <c r="C18" s="7">
        <v>0.188</v>
      </c>
      <c r="D18" s="7">
        <v>0.184</v>
      </c>
      <c r="E18" s="7">
        <v>0.187</v>
      </c>
      <c r="F18" s="7">
        <v>0.187</v>
      </c>
      <c r="G18" s="7">
        <v>0.185</v>
      </c>
      <c r="H18" s="7">
        <v>4.8000000000000001E-2</v>
      </c>
      <c r="I18" s="7">
        <v>4.8000000000000001E-2</v>
      </c>
      <c r="J18" s="7">
        <v>0.05</v>
      </c>
      <c r="K18" s="7">
        <v>6.2E-2</v>
      </c>
      <c r="L18" s="7">
        <v>6.0999999999999999E-2</v>
      </c>
      <c r="M18" s="8">
        <v>5.8999999999999997E-2</v>
      </c>
    </row>
    <row r="19" spans="1:13" x14ac:dyDescent="0.25">
      <c r="A19" s="2" t="s">
        <v>13</v>
      </c>
      <c r="B19" s="6">
        <v>0.218</v>
      </c>
      <c r="C19" s="7">
        <v>0.20799999999999999</v>
      </c>
      <c r="D19" s="7">
        <v>0.20699999999999999</v>
      </c>
      <c r="E19" s="7">
        <v>0.187</v>
      </c>
      <c r="F19" s="7">
        <v>0.188</v>
      </c>
      <c r="G19" s="7">
        <v>0.192</v>
      </c>
      <c r="H19" s="7">
        <v>4.8000000000000001E-2</v>
      </c>
      <c r="I19" s="7">
        <v>4.8000000000000001E-2</v>
      </c>
      <c r="J19" s="7">
        <v>4.5999999999999999E-2</v>
      </c>
      <c r="K19" s="7">
        <v>5.6000000000000001E-2</v>
      </c>
      <c r="L19" s="7">
        <v>5.5E-2</v>
      </c>
      <c r="M19" s="8">
        <v>5.7000000000000002E-2</v>
      </c>
    </row>
    <row r="20" spans="1:13" x14ac:dyDescent="0.25">
      <c r="A20" s="2" t="s">
        <v>14</v>
      </c>
      <c r="B20" s="6">
        <v>0.24399999999999999</v>
      </c>
      <c r="C20" s="7">
        <v>0.23400000000000001</v>
      </c>
      <c r="D20" s="7">
        <v>0.23100000000000001</v>
      </c>
      <c r="E20" s="7">
        <v>0.191</v>
      </c>
      <c r="F20" s="7">
        <v>0.19</v>
      </c>
      <c r="G20" s="7">
        <v>0.19800000000000001</v>
      </c>
      <c r="H20" s="7">
        <v>4.8000000000000001E-2</v>
      </c>
      <c r="I20" s="7">
        <v>4.9000000000000002E-2</v>
      </c>
      <c r="J20" s="7">
        <v>4.8000000000000001E-2</v>
      </c>
      <c r="K20" s="7">
        <v>5.2999999999999999E-2</v>
      </c>
      <c r="L20" s="7">
        <v>4.9000000000000002E-2</v>
      </c>
      <c r="M20" s="8">
        <v>5.0999999999999997E-2</v>
      </c>
    </row>
    <row r="21" spans="1:13" x14ac:dyDescent="0.25">
      <c r="A21" s="2" t="s">
        <v>15</v>
      </c>
      <c r="B21" s="6">
        <v>0.26200000000000001</v>
      </c>
      <c r="C21" s="7">
        <v>0.25700000000000001</v>
      </c>
      <c r="D21" s="7">
        <v>0.25700000000000001</v>
      </c>
      <c r="E21" s="7">
        <v>0.191</v>
      </c>
      <c r="F21" s="7">
        <v>0.19</v>
      </c>
      <c r="G21" s="7">
        <v>0.191</v>
      </c>
      <c r="H21" s="7">
        <v>4.5999999999999999E-2</v>
      </c>
      <c r="I21" s="7">
        <v>4.5999999999999999E-2</v>
      </c>
      <c r="J21" s="7">
        <v>4.8000000000000001E-2</v>
      </c>
      <c r="K21" s="7">
        <v>5.1999999999999998E-2</v>
      </c>
      <c r="L21" s="7">
        <v>5.0999999999999997E-2</v>
      </c>
      <c r="M21" s="8">
        <v>0.05</v>
      </c>
    </row>
    <row r="22" spans="1:13" x14ac:dyDescent="0.25">
      <c r="A22" s="2" t="s">
        <v>16</v>
      </c>
      <c r="B22" s="9">
        <v>0.317</v>
      </c>
      <c r="C22" s="10">
        <v>0.307</v>
      </c>
      <c r="D22" s="10">
        <v>0.30399999999999999</v>
      </c>
      <c r="E22" s="10">
        <v>0.19500000000000001</v>
      </c>
      <c r="F22" s="10">
        <v>0.193</v>
      </c>
      <c r="G22" s="10">
        <v>0.193</v>
      </c>
      <c r="H22" s="10">
        <v>4.7E-2</v>
      </c>
      <c r="I22" s="10">
        <v>4.5999999999999999E-2</v>
      </c>
      <c r="J22" s="10">
        <v>4.8000000000000001E-2</v>
      </c>
      <c r="K22" s="10">
        <v>4.7E-2</v>
      </c>
      <c r="L22" s="10">
        <v>4.9000000000000002E-2</v>
      </c>
      <c r="M22" s="11">
        <v>4.8000000000000001E-2</v>
      </c>
    </row>
    <row r="26" spans="1:13" x14ac:dyDescent="0.25">
      <c r="B26" s="12">
        <f>B15-H15</f>
        <v>0.14100000000000001</v>
      </c>
      <c r="C26" s="12">
        <f t="shared" ref="C26:G33" si="0">C15-I15</f>
        <v>0.13800000000000001</v>
      </c>
      <c r="D26" s="12">
        <f t="shared" si="0"/>
        <v>0.11899999999999999</v>
      </c>
      <c r="E26" s="13">
        <f t="shared" si="0"/>
        <v>0.10299999999999999</v>
      </c>
      <c r="F26" s="13">
        <f t="shared" si="0"/>
        <v>9.9999999999999992E-2</v>
      </c>
      <c r="G26" s="13">
        <f t="shared" si="0"/>
        <v>0.104</v>
      </c>
    </row>
    <row r="27" spans="1:13" x14ac:dyDescent="0.25">
      <c r="B27" s="12">
        <f t="shared" ref="B27:B33" si="1">B16-H16</f>
        <v>0.111</v>
      </c>
      <c r="C27" s="12">
        <f t="shared" si="0"/>
        <v>0.11</v>
      </c>
      <c r="D27" s="12">
        <f t="shared" si="0"/>
        <v>0.10600000000000001</v>
      </c>
      <c r="E27" s="13">
        <f t="shared" si="0"/>
        <v>0.10800000000000001</v>
      </c>
      <c r="F27" s="13">
        <f t="shared" si="0"/>
        <v>0.112</v>
      </c>
      <c r="G27" s="13">
        <f t="shared" si="0"/>
        <v>0.10900000000000001</v>
      </c>
    </row>
    <row r="28" spans="1:13" x14ac:dyDescent="0.25">
      <c r="B28" s="12">
        <f t="shared" si="1"/>
        <v>0.127</v>
      </c>
      <c r="C28" s="12">
        <f t="shared" si="0"/>
        <v>0.129</v>
      </c>
      <c r="D28" s="12">
        <f t="shared" si="0"/>
        <v>0.126</v>
      </c>
      <c r="E28" s="13">
        <f t="shared" si="0"/>
        <v>0.11600000000000001</v>
      </c>
      <c r="F28" s="13">
        <f t="shared" si="0"/>
        <v>0.11600000000000001</v>
      </c>
      <c r="G28" s="13">
        <f t="shared" si="0"/>
        <v>0.12100000000000001</v>
      </c>
    </row>
    <row r="29" spans="1:13" x14ac:dyDescent="0.25">
      <c r="B29" s="12">
        <f t="shared" si="1"/>
        <v>0.14100000000000001</v>
      </c>
      <c r="C29" s="12">
        <f t="shared" si="0"/>
        <v>0.14000000000000001</v>
      </c>
      <c r="D29" s="12">
        <f t="shared" si="0"/>
        <v>0.13400000000000001</v>
      </c>
      <c r="E29" s="13">
        <f t="shared" si="0"/>
        <v>0.125</v>
      </c>
      <c r="F29" s="13">
        <f t="shared" si="0"/>
        <v>0.126</v>
      </c>
      <c r="G29" s="13">
        <f t="shared" si="0"/>
        <v>0.126</v>
      </c>
    </row>
    <row r="30" spans="1:13" x14ac:dyDescent="0.25">
      <c r="B30" s="12">
        <f t="shared" si="1"/>
        <v>0.16999999999999998</v>
      </c>
      <c r="C30" s="12">
        <f t="shared" si="0"/>
        <v>0.15999999999999998</v>
      </c>
      <c r="D30" s="12">
        <f t="shared" si="0"/>
        <v>0.16099999999999998</v>
      </c>
      <c r="E30" s="13">
        <f t="shared" si="0"/>
        <v>0.13100000000000001</v>
      </c>
      <c r="F30" s="13">
        <f t="shared" si="0"/>
        <v>0.13300000000000001</v>
      </c>
      <c r="G30" s="13">
        <f t="shared" si="0"/>
        <v>0.13500000000000001</v>
      </c>
    </row>
    <row r="31" spans="1:13" x14ac:dyDescent="0.25">
      <c r="B31" s="12">
        <f t="shared" si="1"/>
        <v>0.19600000000000001</v>
      </c>
      <c r="C31" s="12">
        <f t="shared" si="0"/>
        <v>0.185</v>
      </c>
      <c r="D31" s="12">
        <f t="shared" si="0"/>
        <v>0.183</v>
      </c>
      <c r="E31" s="13">
        <f t="shared" si="0"/>
        <v>0.13800000000000001</v>
      </c>
      <c r="F31" s="13">
        <f t="shared" si="0"/>
        <v>0.14100000000000001</v>
      </c>
      <c r="G31" s="13">
        <f t="shared" si="0"/>
        <v>0.14700000000000002</v>
      </c>
    </row>
    <row r="32" spans="1:13" x14ac:dyDescent="0.25">
      <c r="B32" s="12">
        <f t="shared" si="1"/>
        <v>0.21600000000000003</v>
      </c>
      <c r="C32" s="12">
        <f t="shared" si="0"/>
        <v>0.21100000000000002</v>
      </c>
      <c r="D32" s="12">
        <f t="shared" si="0"/>
        <v>0.20900000000000002</v>
      </c>
      <c r="E32" s="13">
        <f t="shared" si="0"/>
        <v>0.13900000000000001</v>
      </c>
      <c r="F32" s="13">
        <f t="shared" si="0"/>
        <v>0.13900000000000001</v>
      </c>
      <c r="G32" s="13">
        <f t="shared" si="0"/>
        <v>0.14100000000000001</v>
      </c>
    </row>
    <row r="33" spans="2:7" x14ac:dyDescent="0.25">
      <c r="B33" s="14">
        <f t="shared" si="1"/>
        <v>0.27</v>
      </c>
      <c r="C33" s="14">
        <f t="shared" si="0"/>
        <v>0.26100000000000001</v>
      </c>
      <c r="D33" s="14">
        <f t="shared" si="0"/>
        <v>0.25600000000000001</v>
      </c>
      <c r="E33" s="13">
        <f t="shared" si="0"/>
        <v>0.14800000000000002</v>
      </c>
      <c r="F33" s="13">
        <f t="shared" si="0"/>
        <v>0.14400000000000002</v>
      </c>
      <c r="G33" s="13">
        <f t="shared" si="0"/>
        <v>0.14500000000000002</v>
      </c>
    </row>
    <row r="36" spans="2:7" x14ac:dyDescent="0.25">
      <c r="B36" s="14" t="s">
        <v>17</v>
      </c>
      <c r="C36">
        <f>AVERAGE(B33:D33)</f>
        <v>0.26233333333333336</v>
      </c>
    </row>
    <row r="39" spans="2:7" x14ac:dyDescent="0.25">
      <c r="B39" t="s">
        <v>18</v>
      </c>
      <c r="C39" t="s">
        <v>19</v>
      </c>
      <c r="D39" t="s">
        <v>20</v>
      </c>
    </row>
    <row r="40" spans="2:7" x14ac:dyDescent="0.25">
      <c r="B40">
        <v>500</v>
      </c>
      <c r="C40">
        <f>(B40*50)/250</f>
        <v>100</v>
      </c>
      <c r="D40">
        <f>(C40*50)/250</f>
        <v>20</v>
      </c>
      <c r="E40" s="15">
        <f t="shared" ref="E40:G46" si="2">((0.26233-B26)/0.262333)*100</f>
        <v>46.250376429957349</v>
      </c>
      <c r="F40" s="15">
        <f t="shared" si="2"/>
        <v>47.39396111049696</v>
      </c>
      <c r="G40" s="15">
        <f t="shared" si="2"/>
        <v>54.636664087247901</v>
      </c>
    </row>
    <row r="41" spans="2:7" x14ac:dyDescent="0.25">
      <c r="B41">
        <f>(B40*2)/3</f>
        <v>333.33333333333331</v>
      </c>
      <c r="C41">
        <f>(B41*50)/300</f>
        <v>55.55555555555555</v>
      </c>
      <c r="D41">
        <f t="shared" ref="D41:D46" si="3">(C41*50)/250</f>
        <v>11.111111111111109</v>
      </c>
      <c r="E41">
        <f t="shared" si="2"/>
        <v>57.686223235353552</v>
      </c>
      <c r="F41">
        <f t="shared" si="2"/>
        <v>58.067418128866755</v>
      </c>
      <c r="G41">
        <f t="shared" si="2"/>
        <v>59.59219770291957</v>
      </c>
    </row>
    <row r="42" spans="2:7" x14ac:dyDescent="0.25">
      <c r="B42">
        <f t="shared" ref="B42:B45" si="4">(B41*2)/3</f>
        <v>222.2222222222222</v>
      </c>
      <c r="C42">
        <f t="shared" ref="C42:C46" si="5">(B42*50)/300</f>
        <v>37.037037037037031</v>
      </c>
      <c r="D42">
        <f t="shared" si="3"/>
        <v>7.4074074074074057</v>
      </c>
      <c r="E42">
        <f t="shared" si="2"/>
        <v>51.587104939142236</v>
      </c>
      <c r="F42">
        <f t="shared" si="2"/>
        <v>50.824715152115829</v>
      </c>
      <c r="G42">
        <f t="shared" si="2"/>
        <v>51.968299832655454</v>
      </c>
    </row>
    <row r="43" spans="2:7" x14ac:dyDescent="0.25">
      <c r="B43">
        <f t="shared" si="4"/>
        <v>148.14814814814812</v>
      </c>
      <c r="C43">
        <f t="shared" si="5"/>
        <v>24.691358024691354</v>
      </c>
      <c r="D43">
        <f t="shared" si="3"/>
        <v>4.9382716049382704</v>
      </c>
      <c r="E43">
        <f t="shared" si="2"/>
        <v>46.250376429957349</v>
      </c>
      <c r="F43">
        <f t="shared" si="2"/>
        <v>46.631571323470553</v>
      </c>
      <c r="G43">
        <f t="shared" si="2"/>
        <v>48.918740684549796</v>
      </c>
    </row>
    <row r="44" spans="2:7" x14ac:dyDescent="0.25">
      <c r="B44">
        <f t="shared" si="4"/>
        <v>98.765432098765416</v>
      </c>
      <c r="C44">
        <f t="shared" si="5"/>
        <v>16.460905349794235</v>
      </c>
      <c r="D44">
        <f t="shared" si="3"/>
        <v>3.292181069958847</v>
      </c>
      <c r="E44">
        <f t="shared" si="2"/>
        <v>35.195724518074364</v>
      </c>
      <c r="F44">
        <f t="shared" si="2"/>
        <v>39.007673453206436</v>
      </c>
      <c r="G44">
        <f t="shared" si="2"/>
        <v>38.626478559693226</v>
      </c>
    </row>
    <row r="45" spans="2:7" x14ac:dyDescent="0.25">
      <c r="B45">
        <f t="shared" si="4"/>
        <v>65.843621399176939</v>
      </c>
      <c r="C45">
        <f t="shared" si="5"/>
        <v>10.973936899862823</v>
      </c>
      <c r="D45">
        <f t="shared" si="3"/>
        <v>2.1947873799725643</v>
      </c>
      <c r="E45">
        <f t="shared" si="2"/>
        <v>25.284657286730987</v>
      </c>
      <c r="F45">
        <f t="shared" si="2"/>
        <v>29.477801115376263</v>
      </c>
      <c r="G45">
        <f t="shared" si="2"/>
        <v>30.240190902402681</v>
      </c>
    </row>
    <row r="46" spans="2:7" x14ac:dyDescent="0.25">
      <c r="B46">
        <f>(B45*2)/3</f>
        <v>43.89574759945129</v>
      </c>
      <c r="C46">
        <f t="shared" si="5"/>
        <v>7.3159579332418812</v>
      </c>
      <c r="D46">
        <f t="shared" si="3"/>
        <v>1.4631915866483762</v>
      </c>
      <c r="E46">
        <f t="shared" si="2"/>
        <v>17.660759416466849</v>
      </c>
      <c r="F46">
        <f t="shared" si="2"/>
        <v>19.566733884032885</v>
      </c>
      <c r="G46">
        <f t="shared" si="2"/>
        <v>20.3291236710593</v>
      </c>
    </row>
    <row r="50" spans="6:11" x14ac:dyDescent="0.25">
      <c r="J50">
        <f>(50-6.8421)/8.1611</f>
        <v>5.2882454571074975</v>
      </c>
    </row>
    <row r="51" spans="6:11" x14ac:dyDescent="0.25">
      <c r="J51">
        <f>(50-11.0223)/7.5529</f>
        <v>5.1606270439169055</v>
      </c>
    </row>
    <row r="52" spans="6:11" x14ac:dyDescent="0.25">
      <c r="F52" s="1"/>
      <c r="J52">
        <f>(50-10.938)/7.9372</f>
        <v>4.9213828554150076</v>
      </c>
    </row>
    <row r="53" spans="6:11" x14ac:dyDescent="0.25">
      <c r="J53" s="1">
        <f>AVERAGE(J50:J52)</f>
        <v>5.1234184521464705</v>
      </c>
      <c r="K53">
        <f>STDEV(J50:J52)</f>
        <v>0.18624017183813968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42"/>
  <sheetViews>
    <sheetView topLeftCell="A16" workbookViewId="0">
      <selection activeCell="F42" sqref="F42"/>
    </sheetView>
  </sheetViews>
  <sheetFormatPr baseColWidth="10" defaultRowHeight="15" x14ac:dyDescent="0.25"/>
  <sheetData>
    <row r="4" spans="4:6" x14ac:dyDescent="0.25">
      <c r="D4">
        <v>0.10299999999999999</v>
      </c>
      <c r="E4">
        <v>9.9999999999999992E-2</v>
      </c>
      <c r="F4">
        <v>0.104</v>
      </c>
    </row>
    <row r="5" spans="4:6" x14ac:dyDescent="0.25">
      <c r="D5">
        <v>0.10800000000000001</v>
      </c>
      <c r="E5">
        <v>0.112</v>
      </c>
      <c r="F5">
        <v>0.10900000000000001</v>
      </c>
    </row>
    <row r="6" spans="4:6" x14ac:dyDescent="0.25">
      <c r="D6">
        <v>0.11600000000000001</v>
      </c>
      <c r="E6">
        <v>0.11600000000000001</v>
      </c>
      <c r="F6">
        <v>0.12100000000000001</v>
      </c>
    </row>
    <row r="7" spans="4:6" x14ac:dyDescent="0.25">
      <c r="D7">
        <v>0.125</v>
      </c>
      <c r="E7">
        <v>0.126</v>
      </c>
      <c r="F7">
        <v>0.126</v>
      </c>
    </row>
    <row r="8" spans="4:6" x14ac:dyDescent="0.25">
      <c r="D8">
        <v>0.13100000000000001</v>
      </c>
      <c r="E8">
        <v>0.13300000000000001</v>
      </c>
      <c r="F8">
        <v>0.13500000000000001</v>
      </c>
    </row>
    <row r="9" spans="4:6" x14ac:dyDescent="0.25">
      <c r="D9">
        <v>0.13800000000000001</v>
      </c>
      <c r="E9">
        <v>0.14100000000000001</v>
      </c>
      <c r="F9">
        <v>0.14700000000000002</v>
      </c>
    </row>
    <row r="10" spans="4:6" x14ac:dyDescent="0.25">
      <c r="D10">
        <v>0.13900000000000001</v>
      </c>
      <c r="E10">
        <v>0.13900000000000001</v>
      </c>
      <c r="F10">
        <v>0.14100000000000001</v>
      </c>
    </row>
    <row r="11" spans="4:6" x14ac:dyDescent="0.25">
      <c r="D11">
        <v>0.14800000000000002</v>
      </c>
      <c r="E11">
        <v>0.14400000000000002</v>
      </c>
      <c r="F11">
        <v>0.14500000000000002</v>
      </c>
    </row>
    <row r="19" spans="1:7" x14ac:dyDescent="0.25">
      <c r="A19" t="s">
        <v>17</v>
      </c>
      <c r="B19">
        <v>0.26233333333333336</v>
      </c>
    </row>
    <row r="27" spans="1:7" x14ac:dyDescent="0.25">
      <c r="B27">
        <v>1</v>
      </c>
      <c r="C27">
        <f>((B27*50)/250)*1000</f>
        <v>200</v>
      </c>
      <c r="D27">
        <f>(C27*50)/250</f>
        <v>40</v>
      </c>
      <c r="E27">
        <f>((0.26233-D4)/0.26233)*100</f>
        <v>60.736476956505172</v>
      </c>
      <c r="F27">
        <f t="shared" ref="F27:G27" si="0">((0.26233-E4)/0.26233)*100</f>
        <v>61.880074715053567</v>
      </c>
      <c r="G27">
        <f t="shared" si="0"/>
        <v>60.355277703655709</v>
      </c>
    </row>
    <row r="28" spans="1:7" x14ac:dyDescent="0.25">
      <c r="B28">
        <f>(B27*2)/3</f>
        <v>0.66666666666666663</v>
      </c>
      <c r="C28">
        <f t="shared" ref="C28:C34" si="1">((B28*50)/250)*1000</f>
        <v>133.33333333333331</v>
      </c>
      <c r="D28">
        <f t="shared" ref="D28:D34" si="2">(C28*50)/250</f>
        <v>26.666666666666664</v>
      </c>
      <c r="E28">
        <f t="shared" ref="E28:G34" si="3">((0.26233-D5)/0.26233)*100</f>
        <v>58.830480692257836</v>
      </c>
      <c r="F28">
        <f t="shared" si="3"/>
        <v>57.305683680859985</v>
      </c>
      <c r="G28">
        <f t="shared" si="3"/>
        <v>58.449281439408374</v>
      </c>
    </row>
    <row r="29" spans="1:7" x14ac:dyDescent="0.25">
      <c r="B29">
        <f t="shared" ref="B29:B34" si="4">(B28*2)/3</f>
        <v>0.44444444444444442</v>
      </c>
      <c r="C29">
        <f t="shared" si="1"/>
        <v>88.888888888888886</v>
      </c>
      <c r="D29">
        <f t="shared" si="2"/>
        <v>17.777777777777779</v>
      </c>
      <c r="E29">
        <f t="shared" si="3"/>
        <v>55.780886669462134</v>
      </c>
      <c r="F29">
        <f t="shared" si="3"/>
        <v>55.780886669462134</v>
      </c>
      <c r="G29">
        <f t="shared" si="3"/>
        <v>53.874890405214806</v>
      </c>
    </row>
    <row r="30" spans="1:7" x14ac:dyDescent="0.25">
      <c r="B30">
        <f t="shared" si="4"/>
        <v>0.29629629629629628</v>
      </c>
      <c r="C30">
        <f t="shared" si="1"/>
        <v>59.259259259259252</v>
      </c>
      <c r="D30">
        <f t="shared" si="2"/>
        <v>11.851851851851851</v>
      </c>
      <c r="E30">
        <f t="shared" si="3"/>
        <v>52.350093393816955</v>
      </c>
      <c r="F30">
        <f t="shared" si="3"/>
        <v>51.968894140967478</v>
      </c>
      <c r="G30">
        <f t="shared" si="3"/>
        <v>51.968894140967478</v>
      </c>
    </row>
    <row r="31" spans="1:7" x14ac:dyDescent="0.25">
      <c r="B31">
        <f t="shared" si="4"/>
        <v>0.19753086419753085</v>
      </c>
      <c r="C31">
        <f t="shared" si="1"/>
        <v>39.506172839506171</v>
      </c>
      <c r="D31">
        <f t="shared" si="2"/>
        <v>7.9012345679012341</v>
      </c>
      <c r="E31">
        <f t="shared" si="3"/>
        <v>50.062897876720157</v>
      </c>
      <c r="F31">
        <f t="shared" si="3"/>
        <v>49.300499371021232</v>
      </c>
      <c r="G31">
        <f t="shared" si="3"/>
        <v>48.538100865322306</v>
      </c>
    </row>
    <row r="32" spans="1:7" x14ac:dyDescent="0.25">
      <c r="B32">
        <f t="shared" si="4"/>
        <v>0.13168724279835389</v>
      </c>
      <c r="C32">
        <f t="shared" si="1"/>
        <v>26.337448559670779</v>
      </c>
      <c r="D32">
        <f t="shared" si="2"/>
        <v>5.2674897119341555</v>
      </c>
      <c r="E32">
        <f t="shared" si="3"/>
        <v>47.394503106773904</v>
      </c>
      <c r="F32">
        <f t="shared" si="3"/>
        <v>46.250905348225515</v>
      </c>
    </row>
    <row r="33" spans="2:7" x14ac:dyDescent="0.25">
      <c r="B33">
        <f t="shared" si="4"/>
        <v>8.77914951989026E-2</v>
      </c>
      <c r="C33">
        <f t="shared" si="1"/>
        <v>17.558299039780518</v>
      </c>
      <c r="D33">
        <f t="shared" si="2"/>
        <v>3.5116598079561037</v>
      </c>
      <c r="E33">
        <f t="shared" si="3"/>
        <v>47.013303853924441</v>
      </c>
      <c r="F33">
        <f t="shared" si="3"/>
        <v>47.013303853924441</v>
      </c>
      <c r="G33">
        <f t="shared" si="3"/>
        <v>46.250905348225515</v>
      </c>
    </row>
    <row r="34" spans="2:7" x14ac:dyDescent="0.25">
      <c r="B34">
        <f t="shared" si="4"/>
        <v>5.8527663465935069E-2</v>
      </c>
      <c r="C34">
        <f t="shared" si="1"/>
        <v>11.705532693187013</v>
      </c>
      <c r="D34">
        <f t="shared" si="2"/>
        <v>2.3411065386374026</v>
      </c>
      <c r="E34">
        <f t="shared" si="3"/>
        <v>43.582510578279262</v>
      </c>
      <c r="F34">
        <f t="shared" si="3"/>
        <v>45.10730758967712</v>
      </c>
      <c r="G34">
        <f t="shared" si="3"/>
        <v>44.72610833682765</v>
      </c>
    </row>
    <row r="39" spans="2:7" x14ac:dyDescent="0.25">
      <c r="F39">
        <f>(50-44.393)/0.5877</f>
        <v>9.5405819295558949</v>
      </c>
    </row>
    <row r="40" spans="2:7" x14ac:dyDescent="0.25">
      <c r="F40">
        <f>(50-44.738)/0.5253</f>
        <v>10.017133066818962</v>
      </c>
    </row>
    <row r="41" spans="2:7" x14ac:dyDescent="0.25">
      <c r="F41">
        <f>(50-44.227)/0.5488</f>
        <v>10.519314868804672</v>
      </c>
    </row>
    <row r="42" spans="2:7" x14ac:dyDescent="0.25">
      <c r="F42" s="1">
        <f>AVERAGE(F39:F41)</f>
        <v>10.025676621726509</v>
      </c>
      <c r="G42" s="16">
        <f>STDEV(F39:F41)</f>
        <v>0.48942240022344852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C2206C-CB96-43E6-A621-4E07B7964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D9C5FD-54C6-489A-AD12-063078FB9E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43ebcd3-9da5-4189-bb31-d16450608871"/>
    <ds:schemaRef ds:uri="c59349ad-2911-4787-989c-8dd943016e9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A9AB34-CB38-49B1-9C8A-5F2A93C8E1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Vid</vt:lpstr>
      <vt:lpstr>Gálico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2021-06-29T17:43:14Z</dcterms:created>
  <dcterms:modified xsi:type="dcterms:W3CDTF">2024-05-29T10:14:13Z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