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DOCENCIA/Trabajos fin de carrera/2021-22/Def/"/>
    </mc:Choice>
  </mc:AlternateContent>
  <xr:revisionPtr revIDLastSave="2" documentId="11_825C0639F36CBCCDF4D1DBB5CC774F784B6F735B" xr6:coauthVersionLast="47" xr6:coauthVersionMax="47" xr10:uidLastSave="{FF9AF0CB-034B-4B9E-A64C-90993A237A3C}"/>
  <bookViews>
    <workbookView minimized="1" xWindow="28245" yWindow="345" windowWidth="21600" windowHeight="11265" xr2:uid="{00000000-000D-0000-FFFF-FFFF00000000}"/>
  </bookViews>
  <sheets>
    <sheet name="Vid roja" sheetId="1" r:id="rId1"/>
    <sheet name="Ác Asc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F45" i="2"/>
  <c r="F44" i="2"/>
  <c r="F43" i="2"/>
  <c r="G46" i="2" s="1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C27" i="2"/>
  <c r="O23" i="2"/>
  <c r="O24" i="2" s="1"/>
  <c r="O25" i="2" s="1"/>
  <c r="O26" i="2" s="1"/>
  <c r="O27" i="2" s="1"/>
  <c r="O28" i="2" s="1"/>
  <c r="O29" i="2" s="1"/>
  <c r="F46" i="2" l="1"/>
  <c r="C77" i="1"/>
  <c r="C76" i="1"/>
  <c r="C75" i="1"/>
  <c r="D78" i="1" s="1"/>
  <c r="E56" i="1"/>
  <c r="H31" i="1"/>
  <c r="G31" i="1"/>
  <c r="G32" i="1"/>
  <c r="G33" i="1"/>
  <c r="F29" i="1"/>
  <c r="F30" i="1"/>
  <c r="H30" i="1" s="1"/>
  <c r="F31" i="1"/>
  <c r="F32" i="1"/>
  <c r="F33" i="1"/>
  <c r="F35" i="1"/>
  <c r="E29" i="1"/>
  <c r="E30" i="1"/>
  <c r="E31" i="1"/>
  <c r="E32" i="1"/>
  <c r="E33" i="1"/>
  <c r="O18" i="1"/>
  <c r="E35" i="1"/>
  <c r="D29" i="1"/>
  <c r="H29" i="1" s="1"/>
  <c r="D30" i="1"/>
  <c r="G30" i="1" s="1"/>
  <c r="D31" i="1"/>
  <c r="D32" i="1"/>
  <c r="H32" i="1" s="1"/>
  <c r="D33" i="1"/>
  <c r="H33" i="1" s="1"/>
  <c r="D34" i="1"/>
  <c r="H34" i="1" s="1"/>
  <c r="D35" i="1"/>
  <c r="G35" i="1" s="1"/>
  <c r="H28" i="1"/>
  <c r="F28" i="1"/>
  <c r="D28" i="1"/>
  <c r="G28" i="1" s="1"/>
  <c r="C25" i="1"/>
  <c r="C29" i="1"/>
  <c r="C30" i="1"/>
  <c r="C31" i="1"/>
  <c r="C32" i="1"/>
  <c r="C33" i="1"/>
  <c r="C34" i="1"/>
  <c r="C35" i="1"/>
  <c r="C28" i="1"/>
  <c r="N26" i="1"/>
  <c r="N27" i="1"/>
  <c r="N28" i="1" s="1"/>
  <c r="N29" i="1" s="1"/>
  <c r="N30" i="1" s="1"/>
  <c r="N31" i="1" s="1"/>
  <c r="N25" i="1"/>
  <c r="G29" i="1" l="1"/>
  <c r="H35" i="1"/>
  <c r="C78" i="1"/>
  <c r="G34" i="1"/>
</calcChain>
</file>

<file path=xl/sharedStrings.xml><?xml version="1.0" encoding="utf-8"?>
<sst xmlns="http://schemas.openxmlformats.org/spreadsheetml/2006/main" count="59" uniqueCount="36">
  <si>
    <t>User: USER</t>
  </si>
  <si>
    <t>Path: C:\Program Files (x86)\BMG\SPECTROstar Nano\User\Data\</t>
  </si>
  <si>
    <t>Test ID: 533</t>
  </si>
  <si>
    <t>Test Name: DPPH</t>
  </si>
  <si>
    <t>Date: 14/06/2021</t>
  </si>
  <si>
    <t>Time: 10:52:09</t>
  </si>
  <si>
    <t>Absorbance</t>
  </si>
  <si>
    <t>Absorbance values are displayed as OD</t>
  </si>
  <si>
    <t>Raw Data (517)</t>
  </si>
  <si>
    <t>A</t>
  </si>
  <si>
    <t>B</t>
  </si>
  <si>
    <t>C</t>
  </si>
  <si>
    <t>D</t>
  </si>
  <si>
    <t>E</t>
  </si>
  <si>
    <t>F</t>
  </si>
  <si>
    <t>G</t>
  </si>
  <si>
    <t>H</t>
  </si>
  <si>
    <t>CONTROL</t>
  </si>
  <si>
    <t>MUESTRAS</t>
  </si>
  <si>
    <t>MEDIA</t>
  </si>
  <si>
    <t>CONC. En pocillo</t>
  </si>
  <si>
    <t>Conc mg/mL</t>
  </si>
  <si>
    <t>% Captura</t>
  </si>
  <si>
    <t>Error</t>
  </si>
  <si>
    <t>IC50</t>
  </si>
  <si>
    <r>
      <t xml:space="preserve">202,42 </t>
    </r>
    <r>
      <rPr>
        <b/>
        <sz val="11"/>
        <color rgb="FF002060"/>
        <rFont val="Calibri"/>
        <family val="2"/>
      </rPr>
      <t>µg/mL</t>
    </r>
  </si>
  <si>
    <t>Concentraciones</t>
  </si>
  <si>
    <t xml:space="preserve">DPPH </t>
  </si>
  <si>
    <t>202,42 µg/mL</t>
  </si>
  <si>
    <r>
      <rPr>
        <i/>
        <sz val="11"/>
        <color rgb="FF002060"/>
        <rFont val="Symbol"/>
        <family val="1"/>
        <charset val="2"/>
      </rPr>
      <t>±</t>
    </r>
    <r>
      <rPr>
        <i/>
        <sz val="11"/>
        <color rgb="FF002060"/>
        <rFont val="Calibri"/>
        <family val="2"/>
      </rPr>
      <t>0,009</t>
    </r>
  </si>
  <si>
    <t xml:space="preserve">IC50 DPPH </t>
  </si>
  <si>
    <t>Test ID: 534</t>
  </si>
  <si>
    <t>Time: 12:12:04</t>
  </si>
  <si>
    <t>Conc en pocillo</t>
  </si>
  <si>
    <r>
      <rPr>
        <sz val="11"/>
        <color rgb="FF002060"/>
        <rFont val="Symbol"/>
        <family val="1"/>
        <charset val="2"/>
      </rPr>
      <t>±</t>
    </r>
    <r>
      <rPr>
        <i/>
        <sz val="11"/>
        <color rgb="FF002060"/>
        <rFont val="Calibri"/>
        <family val="2"/>
        <scheme val="minor"/>
      </rPr>
      <t>0,8320974282172</t>
    </r>
  </si>
  <si>
    <r>
      <t xml:space="preserve">Con </t>
    </r>
    <r>
      <rPr>
        <sz val="11"/>
        <color rgb="FF002060"/>
        <rFont val="Calibri"/>
        <family val="2"/>
      </rPr>
      <t>µg/mL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</si>
</sst>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i/>
      <sz val="11"/>
      <color rgb="FF002060"/>
      <name val="Calibri"/>
      <family val="2"/>
    </font>
    <font>
      <i/>
      <sz val="11"/>
      <color rgb="FF002060"/>
      <name val="Symbol"/>
      <family val="1"/>
      <charset val="2"/>
    </font>
    <font>
      <sz val="11"/>
      <color rgb="FF002060"/>
      <name val="Calibri"/>
      <family val="2"/>
    </font>
    <font>
      <sz val="11"/>
      <color rgb="FF00206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3" fillId="0" borderId="0" xfId="0" applyFont="1"/>
    <xf numFmtId="0" fontId="2" fillId="0" borderId="9" xfId="0" applyFont="1" applyBorder="1"/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5" fillId="0" borderId="12" xfId="0" applyFont="1" applyBorder="1"/>
    <xf numFmtId="0" fontId="1" fillId="0" borderId="4" xfId="0" applyFont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2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roja'!$D$41:$D$47</c:f>
              <c:numCache>
                <c:formatCode>General</c:formatCode>
                <c:ptCount val="7"/>
                <c:pt idx="0">
                  <c:v>4.3900000000000002E-2</c:v>
                </c:pt>
                <c:pt idx="1">
                  <c:v>6.5850000000000006E-2</c:v>
                </c:pt>
                <c:pt idx="2">
                  <c:v>9.8750000000000004E-2</c:v>
                </c:pt>
                <c:pt idx="3">
                  <c:v>0.14815</c:v>
                </c:pt>
                <c:pt idx="4">
                  <c:v>0.22220000000000001</c:v>
                </c:pt>
                <c:pt idx="5">
                  <c:v>0.33334999999999998</c:v>
                </c:pt>
                <c:pt idx="6">
                  <c:v>0.5</c:v>
                </c:pt>
              </c:numCache>
            </c:numRef>
          </c:xVal>
          <c:yVal>
            <c:numRef>
              <c:f>'Vid roja'!$E$41:$E$47</c:f>
              <c:numCache>
                <c:formatCode>General</c:formatCode>
                <c:ptCount val="7"/>
                <c:pt idx="0">
                  <c:v>6.7016123163591592</c:v>
                </c:pt>
                <c:pt idx="1">
                  <c:v>13.390448061190439</c:v>
                </c:pt>
                <c:pt idx="2">
                  <c:v>22.227896435336536</c:v>
                </c:pt>
                <c:pt idx="3">
                  <c:v>36.922872096543294</c:v>
                </c:pt>
                <c:pt idx="4">
                  <c:v>54.405928431503831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66-40AA-8978-C25A8A90B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837256"/>
        <c:axId val="349839552"/>
      </c:scatterChart>
      <c:valAx>
        <c:axId val="349837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9839552"/>
        <c:crosses val="autoZero"/>
        <c:crossBetween val="midCat"/>
      </c:valAx>
      <c:valAx>
        <c:axId val="3498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98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49846894138231"/>
                  <c:y val="-0.139305555555555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roja'!$C$61:$C$68</c:f>
              <c:numCache>
                <c:formatCode>General</c:formatCode>
                <c:ptCount val="8"/>
                <c:pt idx="1">
                  <c:v>4.3900000000000002E-2</c:v>
                </c:pt>
                <c:pt idx="2">
                  <c:v>6.5850000000000006E-2</c:v>
                </c:pt>
                <c:pt idx="3">
                  <c:v>9.8750000000000004E-2</c:v>
                </c:pt>
                <c:pt idx="4">
                  <c:v>0.14815</c:v>
                </c:pt>
                <c:pt idx="5">
                  <c:v>0.22220000000000001</c:v>
                </c:pt>
              </c:numCache>
            </c:numRef>
          </c:xVal>
          <c:yVal>
            <c:numRef>
              <c:f>'Vid roja'!$D$61:$D$68</c:f>
              <c:numCache>
                <c:formatCode>General</c:formatCode>
                <c:ptCount val="8"/>
                <c:pt idx="1">
                  <c:v>9.6431653207782677</c:v>
                </c:pt>
                <c:pt idx="2">
                  <c:v>15.705322382059384</c:v>
                </c:pt>
                <c:pt idx="3">
                  <c:v>20.347860384686062</c:v>
                </c:pt>
                <c:pt idx="4">
                  <c:v>34.160370144567089</c:v>
                </c:pt>
                <c:pt idx="5">
                  <c:v>53.344411477735186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61-49F9-AFFD-9D28879E216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4138735783027125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roja'!$C$61:$C$68</c:f>
              <c:numCache>
                <c:formatCode>General</c:formatCode>
                <c:ptCount val="8"/>
                <c:pt idx="1">
                  <c:v>4.3900000000000002E-2</c:v>
                </c:pt>
                <c:pt idx="2">
                  <c:v>6.5850000000000006E-2</c:v>
                </c:pt>
                <c:pt idx="3">
                  <c:v>9.8750000000000004E-2</c:v>
                </c:pt>
                <c:pt idx="4">
                  <c:v>0.14815</c:v>
                </c:pt>
                <c:pt idx="5">
                  <c:v>0.22220000000000001</c:v>
                </c:pt>
              </c:numCache>
            </c:numRef>
          </c:xVal>
          <c:yVal>
            <c:numRef>
              <c:f>'Vid roja'!$E$61:$E$68</c:f>
              <c:numCache>
                <c:formatCode>General</c:formatCode>
                <c:ptCount val="8"/>
                <c:pt idx="1">
                  <c:v>5.4994123928139542</c:v>
                </c:pt>
                <c:pt idx="2">
                  <c:v>10.218686560773314</c:v>
                </c:pt>
                <c:pt idx="3">
                  <c:v>22.112792187337536</c:v>
                </c:pt>
                <c:pt idx="4">
                  <c:v>38.227386907198721</c:v>
                </c:pt>
                <c:pt idx="5">
                  <c:v>53.421147643067869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61-49F9-AFFD-9D28879E2165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594291338582677"/>
                  <c:y val="0.139114902303878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roja'!$C$61:$C$68</c:f>
              <c:numCache>
                <c:formatCode>General</c:formatCode>
                <c:ptCount val="8"/>
                <c:pt idx="1">
                  <c:v>4.3900000000000002E-2</c:v>
                </c:pt>
                <c:pt idx="2">
                  <c:v>6.5850000000000006E-2</c:v>
                </c:pt>
                <c:pt idx="3">
                  <c:v>9.8750000000000004E-2</c:v>
                </c:pt>
                <c:pt idx="4">
                  <c:v>0.14815</c:v>
                </c:pt>
                <c:pt idx="5">
                  <c:v>0.22220000000000001</c:v>
                </c:pt>
              </c:numCache>
            </c:numRef>
          </c:xVal>
          <c:yVal>
            <c:numRef>
              <c:f>'Vid roja'!$F$61:$F$68</c:f>
              <c:numCache>
                <c:formatCode>General</c:formatCode>
                <c:ptCount val="8"/>
                <c:pt idx="1">
                  <c:v>4.9622592354852557</c:v>
                </c:pt>
                <c:pt idx="2">
                  <c:v>14.247335240738614</c:v>
                </c:pt>
                <c:pt idx="3">
                  <c:v>24.223036733986017</c:v>
                </c:pt>
                <c:pt idx="4">
                  <c:v>38.380859237864072</c:v>
                </c:pt>
                <c:pt idx="5">
                  <c:v>56.452226173708418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61-49F9-AFFD-9D28879E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270528"/>
        <c:axId val="346270856"/>
      </c:scatterChart>
      <c:valAx>
        <c:axId val="34627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6270856"/>
        <c:crosses val="autoZero"/>
        <c:crossBetween val="midCat"/>
      </c:valAx>
      <c:valAx>
        <c:axId val="34627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6270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83976377952756"/>
                  <c:y val="-0.14608449985418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'[1]End point'!$C$30:$C$37</c:f>
              <c:numCache>
                <c:formatCode>General</c:formatCode>
                <c:ptCount val="8"/>
                <c:pt idx="0">
                  <c:v>2.9264000000000001</c:v>
                </c:pt>
                <c:pt idx="1">
                  <c:v>4.3895999999999997</c:v>
                </c:pt>
                <c:pt idx="2">
                  <c:v>6.5843499999999997</c:v>
                </c:pt>
                <c:pt idx="3">
                  <c:v>9.8765499999999999</c:v>
                </c:pt>
                <c:pt idx="4">
                  <c:v>14.8148</c:v>
                </c:pt>
                <c:pt idx="5">
                  <c:v>22.222200000000001</c:v>
                </c:pt>
                <c:pt idx="6">
                  <c:v>33.333350000000003</c:v>
                </c:pt>
              </c:numCache>
            </c:numRef>
          </c:xVal>
          <c:yVal>
            <c:numRef>
              <c:f>'[1]End point'!$D$30:$D$37</c:f>
              <c:numCache>
                <c:formatCode>General</c:formatCode>
                <c:ptCount val="8"/>
                <c:pt idx="0">
                  <c:v>12.033017549413504</c:v>
                </c:pt>
                <c:pt idx="1">
                  <c:v>14.626195134929427</c:v>
                </c:pt>
                <c:pt idx="2">
                  <c:v>17.825570078098433</c:v>
                </c:pt>
                <c:pt idx="3">
                  <c:v>24.15696470247498</c:v>
                </c:pt>
                <c:pt idx="4">
                  <c:v>33.72141190100124</c:v>
                </c:pt>
                <c:pt idx="5">
                  <c:v>52.715595774130875</c:v>
                </c:pt>
                <c:pt idx="6">
                  <c:v>75.077542745333133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3A-4612-AC90-B45BA24DADFD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906474190726161"/>
                  <c:y val="-2.356481481481481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'[1]End point'!$C$30:$C$37</c:f>
              <c:numCache>
                <c:formatCode>General</c:formatCode>
                <c:ptCount val="8"/>
                <c:pt idx="0">
                  <c:v>2.9264000000000001</c:v>
                </c:pt>
                <c:pt idx="1">
                  <c:v>4.3895999999999997</c:v>
                </c:pt>
                <c:pt idx="2">
                  <c:v>6.5843499999999997</c:v>
                </c:pt>
                <c:pt idx="3">
                  <c:v>9.8765499999999999</c:v>
                </c:pt>
                <c:pt idx="4">
                  <c:v>14.8148</c:v>
                </c:pt>
                <c:pt idx="5">
                  <c:v>22.222200000000001</c:v>
                </c:pt>
                <c:pt idx="6">
                  <c:v>33.333350000000003</c:v>
                </c:pt>
              </c:numCache>
            </c:numRef>
          </c:xVal>
          <c:yVal>
            <c:numRef>
              <c:f>'[1]End point'!$E$30:$E$37</c:f>
              <c:numCache>
                <c:formatCode>General</c:formatCode>
                <c:ptCount val="8"/>
                <c:pt idx="0">
                  <c:v>9.0357083921288641</c:v>
                </c:pt>
                <c:pt idx="1">
                  <c:v>12.504504383143681</c:v>
                </c:pt>
                <c:pt idx="2">
                  <c:v>18.027635863982784</c:v>
                </c:pt>
                <c:pt idx="3">
                  <c:v>22.675148939323023</c:v>
                </c:pt>
                <c:pt idx="4">
                  <c:v>34.091865841789229</c:v>
                </c:pt>
                <c:pt idx="5">
                  <c:v>49.011056366250976</c:v>
                </c:pt>
                <c:pt idx="6">
                  <c:v>75.650062472005487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3A-4612-AC90-B45BA24DADFD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9676290463692"/>
                  <c:y val="8.75462962962963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'[1]End point'!$C$30:$C$37</c:f>
              <c:numCache>
                <c:formatCode>General</c:formatCode>
                <c:ptCount val="8"/>
                <c:pt idx="0">
                  <c:v>2.9264000000000001</c:v>
                </c:pt>
                <c:pt idx="1">
                  <c:v>4.3895999999999997</c:v>
                </c:pt>
                <c:pt idx="2">
                  <c:v>6.5843499999999997</c:v>
                </c:pt>
                <c:pt idx="3">
                  <c:v>9.8765499999999999</c:v>
                </c:pt>
                <c:pt idx="4">
                  <c:v>14.8148</c:v>
                </c:pt>
                <c:pt idx="5">
                  <c:v>22.222200000000001</c:v>
                </c:pt>
                <c:pt idx="6">
                  <c:v>33.333350000000003</c:v>
                </c:pt>
              </c:numCache>
            </c:numRef>
          </c:xVal>
          <c:yVal>
            <c:numRef>
              <c:f>'[1]End point'!$F$30:$F$37</c:f>
              <c:numCache>
                <c:formatCode>General</c:formatCode>
                <c:ptCount val="8"/>
                <c:pt idx="0">
                  <c:v>3.3778663873668417</c:v>
                </c:pt>
                <c:pt idx="1">
                  <c:v>7.5202149979961828</c:v>
                </c:pt>
                <c:pt idx="2">
                  <c:v>12.874958323931656</c:v>
                </c:pt>
                <c:pt idx="3">
                  <c:v>19.509451627134737</c:v>
                </c:pt>
                <c:pt idx="4">
                  <c:v>29.949517231159895</c:v>
                </c:pt>
                <c:pt idx="5">
                  <c:v>48.101760329771373</c:v>
                </c:pt>
                <c:pt idx="6">
                  <c:v>73.326305934335352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3A-4612-AC90-B45BA24DA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84320"/>
        <c:axId val="498283008"/>
      </c:scatterChart>
      <c:valAx>
        <c:axId val="49828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283008"/>
        <c:crosses val="autoZero"/>
        <c:crossBetween val="midCat"/>
      </c:valAx>
      <c:valAx>
        <c:axId val="49828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284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31</xdr:row>
      <xdr:rowOff>123825</xdr:rowOff>
    </xdr:from>
    <xdr:to>
      <xdr:col>15</xdr:col>
      <xdr:colOff>171450</xdr:colOff>
      <xdr:row>46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55</xdr:row>
      <xdr:rowOff>152400</xdr:rowOff>
    </xdr:from>
    <xdr:to>
      <xdr:col>13</xdr:col>
      <xdr:colOff>638175</xdr:colOff>
      <xdr:row>70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25</xdr:row>
      <xdr:rowOff>161925</xdr:rowOff>
    </xdr:from>
    <xdr:to>
      <xdr:col>13</xdr:col>
      <xdr:colOff>228600</xdr:colOff>
      <xdr:row>40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d Roja"/>
      <sheetName val="End point"/>
    </sheetNames>
    <sheetDataSet>
      <sheetData sheetId="0">
        <row r="36">
          <cell r="D36">
            <v>20</v>
          </cell>
        </row>
      </sheetData>
      <sheetData sheetId="1">
        <row r="30">
          <cell r="C30">
            <v>2.9264000000000001</v>
          </cell>
          <cell r="D30">
            <v>12.033017549413504</v>
          </cell>
          <cell r="E30">
            <v>9.0357083921288641</v>
          </cell>
          <cell r="F30">
            <v>3.3778663873668417</v>
          </cell>
        </row>
        <row r="31">
          <cell r="C31">
            <v>4.3895999999999997</v>
          </cell>
          <cell r="D31">
            <v>14.626195134929427</v>
          </cell>
          <cell r="E31">
            <v>12.504504383143681</v>
          </cell>
          <cell r="F31">
            <v>7.5202149979961828</v>
          </cell>
        </row>
        <row r="32">
          <cell r="C32">
            <v>6.5843499999999997</v>
          </cell>
          <cell r="D32">
            <v>17.825570078098433</v>
          </cell>
          <cell r="E32">
            <v>18.027635863982784</v>
          </cell>
          <cell r="F32">
            <v>12.874958323931656</v>
          </cell>
        </row>
        <row r="33">
          <cell r="C33">
            <v>9.8765499999999999</v>
          </cell>
          <cell r="D33">
            <v>24.15696470247498</v>
          </cell>
          <cell r="E33">
            <v>22.675148939323023</v>
          </cell>
          <cell r="F33">
            <v>19.509451627134737</v>
          </cell>
        </row>
        <row r="34">
          <cell r="C34">
            <v>14.8148</v>
          </cell>
          <cell r="D34">
            <v>33.72141190100124</v>
          </cell>
          <cell r="E34">
            <v>34.091865841789229</v>
          </cell>
          <cell r="F34">
            <v>29.949517231159895</v>
          </cell>
        </row>
        <row r="35">
          <cell r="C35">
            <v>22.222200000000001</v>
          </cell>
          <cell r="D35">
            <v>52.715595774130875</v>
          </cell>
          <cell r="E35">
            <v>49.011056366250976</v>
          </cell>
          <cell r="F35">
            <v>48.101760329771373</v>
          </cell>
        </row>
        <row r="36">
          <cell r="C36">
            <v>33.333350000000003</v>
          </cell>
          <cell r="D36">
            <v>75.077542745333133</v>
          </cell>
          <cell r="E36">
            <v>75.650062472005487</v>
          </cell>
          <cell r="F36">
            <v>73.326305934335352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8"/>
  <sheetViews>
    <sheetView tabSelected="1" topLeftCell="A15" workbookViewId="0">
      <selection activeCell="E28" sqref="E28"/>
    </sheetView>
  </sheetViews>
  <sheetFormatPr baseColWidth="10" defaultRowHeight="15" x14ac:dyDescent="0.25"/>
  <cols>
    <col min="1" max="1" width="4.28515625" style="1" customWidth="1"/>
    <col min="2" max="16384" width="11.42578125" style="1"/>
  </cols>
  <sheetData>
    <row r="2" spans="1:14" ht="15.75" thickBot="1" x14ac:dyDescent="0.3"/>
    <row r="3" spans="1:14" ht="15.75" thickBot="1" x14ac:dyDescent="0.3">
      <c r="A3" s="1" t="s">
        <v>0</v>
      </c>
      <c r="H3" s="20" t="s">
        <v>27</v>
      </c>
      <c r="I3" s="21" t="s">
        <v>28</v>
      </c>
      <c r="J3" s="22" t="s">
        <v>29</v>
      </c>
    </row>
    <row r="4" spans="1:14" x14ac:dyDescent="0.25">
      <c r="A4" s="1" t="s">
        <v>1</v>
      </c>
    </row>
    <row r="5" spans="1:14" x14ac:dyDescent="0.25">
      <c r="A5" s="1" t="s">
        <v>2</v>
      </c>
    </row>
    <row r="6" spans="1:14" x14ac:dyDescent="0.25">
      <c r="A6" s="1" t="s">
        <v>3</v>
      </c>
    </row>
    <row r="7" spans="1:14" x14ac:dyDescent="0.25">
      <c r="A7" s="1" t="s">
        <v>4</v>
      </c>
    </row>
    <row r="8" spans="1:14" x14ac:dyDescent="0.25">
      <c r="A8" s="1" t="s">
        <v>5</v>
      </c>
    </row>
    <row r="9" spans="1:14" x14ac:dyDescent="0.25">
      <c r="A9" s="1" t="s">
        <v>6</v>
      </c>
      <c r="D9" s="1" t="s">
        <v>7</v>
      </c>
    </row>
    <row r="13" spans="1:14" x14ac:dyDescent="0.25">
      <c r="B13" s="1" t="s">
        <v>8</v>
      </c>
    </row>
    <row r="14" spans="1:14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</row>
    <row r="15" spans="1:14" x14ac:dyDescent="0.25">
      <c r="A15" s="2" t="s">
        <v>9</v>
      </c>
      <c r="B15" s="3">
        <v>3.9E-2</v>
      </c>
      <c r="C15" s="4">
        <v>4.1000000000000002E-2</v>
      </c>
      <c r="D15" s="4">
        <v>4.2999999999999997E-2</v>
      </c>
      <c r="E15" s="4">
        <v>4.3999999999999997E-2</v>
      </c>
      <c r="F15" s="4">
        <v>4.1000000000000002E-2</v>
      </c>
      <c r="G15" s="4">
        <v>4.3999999999999997E-2</v>
      </c>
      <c r="H15" s="5">
        <v>2.1840000000000002</v>
      </c>
      <c r="I15" s="5">
        <v>2.6120000000000001</v>
      </c>
      <c r="J15" s="5">
        <v>2.3809999999999998</v>
      </c>
      <c r="K15" s="6">
        <v>2.5819999999999999</v>
      </c>
      <c r="L15" s="6">
        <v>2.5910000000000002</v>
      </c>
      <c r="M15" s="7">
        <v>2.6459999999999999</v>
      </c>
      <c r="N15" s="8" t="s">
        <v>17</v>
      </c>
    </row>
    <row r="16" spans="1:14" x14ac:dyDescent="0.25">
      <c r="A16" s="2" t="s">
        <v>10</v>
      </c>
      <c r="B16" s="9">
        <v>3.6999999999999998E-2</v>
      </c>
      <c r="C16" s="10">
        <v>4.4999999999999998E-2</v>
      </c>
      <c r="D16" s="10">
        <v>4.7E-2</v>
      </c>
      <c r="E16" s="10">
        <v>4.7E-2</v>
      </c>
      <c r="F16" s="10">
        <v>4.2000000000000003E-2</v>
      </c>
      <c r="G16" s="10">
        <v>4.8000000000000001E-2</v>
      </c>
      <c r="H16" s="11">
        <v>2.355</v>
      </c>
      <c r="I16" s="11">
        <v>2.4630000000000001</v>
      </c>
      <c r="J16" s="11">
        <v>2.4769999999999999</v>
      </c>
      <c r="K16" s="10">
        <v>4.3999999999999997E-2</v>
      </c>
      <c r="L16" s="10">
        <v>4.3999999999999997E-2</v>
      </c>
      <c r="M16" s="12">
        <v>4.5999999999999999E-2</v>
      </c>
    </row>
    <row r="17" spans="1:15" x14ac:dyDescent="0.25">
      <c r="A17" s="2" t="s">
        <v>11</v>
      </c>
      <c r="B17" s="9">
        <v>4.7E-2</v>
      </c>
      <c r="C17" s="10">
        <v>4.7E-2</v>
      </c>
      <c r="D17" s="10">
        <v>4.4999999999999998E-2</v>
      </c>
      <c r="E17" s="10">
        <v>4.5999999999999999E-2</v>
      </c>
      <c r="F17" s="10">
        <v>4.7E-2</v>
      </c>
      <c r="G17" s="10">
        <v>4.5999999999999999E-2</v>
      </c>
      <c r="H17" s="11">
        <v>2.1970000000000001</v>
      </c>
      <c r="I17" s="11">
        <v>2.34</v>
      </c>
      <c r="J17" s="11">
        <v>2.2349999999999999</v>
      </c>
      <c r="K17" s="10">
        <v>4.4999999999999998E-2</v>
      </c>
      <c r="L17" s="10">
        <v>4.5999999999999999E-2</v>
      </c>
      <c r="M17" s="12">
        <v>4.4999999999999998E-2</v>
      </c>
    </row>
    <row r="18" spans="1:15" x14ac:dyDescent="0.25">
      <c r="A18" s="2" t="s">
        <v>12</v>
      </c>
      <c r="B18" s="9">
        <v>4.2000000000000003E-2</v>
      </c>
      <c r="C18" s="10">
        <v>4.7E-2</v>
      </c>
      <c r="D18" s="10">
        <v>4.9000000000000002E-2</v>
      </c>
      <c r="E18" s="10">
        <v>4.3999999999999997E-2</v>
      </c>
      <c r="F18" s="10">
        <v>4.4999999999999998E-2</v>
      </c>
      <c r="G18" s="10">
        <v>4.7E-2</v>
      </c>
      <c r="H18" s="11">
        <v>2.0760000000000001</v>
      </c>
      <c r="I18" s="11">
        <v>2.0299999999999998</v>
      </c>
      <c r="J18" s="11">
        <v>1.9750000000000001</v>
      </c>
      <c r="K18" s="10">
        <v>4.5999999999999999E-2</v>
      </c>
      <c r="L18" s="10">
        <v>4.5999999999999999E-2</v>
      </c>
      <c r="M18" s="12">
        <v>4.8000000000000001E-2</v>
      </c>
      <c r="O18" s="1">
        <f>((2.606333-I21)/2.606333)*100</f>
        <v>54.68729437105695</v>
      </c>
    </row>
    <row r="19" spans="1:15" x14ac:dyDescent="0.25">
      <c r="A19" s="2" t="s">
        <v>13</v>
      </c>
      <c r="B19" s="9">
        <v>4.2000000000000003E-2</v>
      </c>
      <c r="C19" s="10">
        <v>4.8000000000000001E-2</v>
      </c>
      <c r="D19" s="10">
        <v>4.5999999999999999E-2</v>
      </c>
      <c r="E19" s="10">
        <v>4.8000000000000001E-2</v>
      </c>
      <c r="F19" s="10">
        <v>4.4999999999999998E-2</v>
      </c>
      <c r="G19" s="10">
        <v>4.4999999999999998E-2</v>
      </c>
      <c r="H19" s="11">
        <v>1.716</v>
      </c>
      <c r="I19" s="11">
        <v>1.61</v>
      </c>
      <c r="J19" s="11">
        <v>1.6060000000000001</v>
      </c>
      <c r="K19" s="10">
        <v>4.7E-2</v>
      </c>
      <c r="L19" s="10">
        <v>4.7E-2</v>
      </c>
      <c r="M19" s="12">
        <v>4.5999999999999999E-2</v>
      </c>
    </row>
    <row r="20" spans="1:15" x14ac:dyDescent="0.25">
      <c r="A20" s="2" t="s">
        <v>14</v>
      </c>
      <c r="B20" s="9">
        <v>4.7E-2</v>
      </c>
      <c r="C20" s="10">
        <v>4.7E-2</v>
      </c>
      <c r="D20" s="10">
        <v>4.9000000000000002E-2</v>
      </c>
      <c r="E20" s="10">
        <v>4.4999999999999998E-2</v>
      </c>
      <c r="F20" s="10">
        <v>4.7E-2</v>
      </c>
      <c r="G20" s="10">
        <v>4.9000000000000002E-2</v>
      </c>
      <c r="H20" s="11">
        <v>1.216</v>
      </c>
      <c r="I20" s="11">
        <v>1.214</v>
      </c>
      <c r="J20" s="11">
        <v>1.135</v>
      </c>
      <c r="K20" s="10">
        <v>4.7E-2</v>
      </c>
      <c r="L20" s="10">
        <v>4.5999999999999999E-2</v>
      </c>
      <c r="M20" s="12">
        <v>4.7E-2</v>
      </c>
    </row>
    <row r="21" spans="1:15" x14ac:dyDescent="0.25">
      <c r="A21" s="2" t="s">
        <v>15</v>
      </c>
      <c r="B21" s="9">
        <v>4.8000000000000001E-2</v>
      </c>
      <c r="C21" s="10">
        <v>4.7E-2</v>
      </c>
      <c r="D21" s="10">
        <v>4.5999999999999999E-2</v>
      </c>
      <c r="E21" s="10">
        <v>4.4999999999999998E-2</v>
      </c>
      <c r="F21" s="10">
        <v>4.8000000000000001E-2</v>
      </c>
      <c r="G21" s="10">
        <v>4.9000000000000002E-2</v>
      </c>
      <c r="H21" s="11">
        <v>0.86699999999999999</v>
      </c>
      <c r="I21" s="11">
        <v>1.181</v>
      </c>
      <c r="J21" s="11">
        <v>4.4999999999999998E-2</v>
      </c>
      <c r="K21" s="10">
        <v>4.9000000000000002E-2</v>
      </c>
      <c r="L21" s="10">
        <v>4.7E-2</v>
      </c>
      <c r="M21" s="12">
        <v>5.8999999999999997E-2</v>
      </c>
    </row>
    <row r="22" spans="1:15" x14ac:dyDescent="0.25">
      <c r="A22" s="2" t="s">
        <v>16</v>
      </c>
      <c r="B22" s="13">
        <v>4.8000000000000001E-2</v>
      </c>
      <c r="C22" s="14">
        <v>4.9000000000000002E-2</v>
      </c>
      <c r="D22" s="14">
        <v>4.7E-2</v>
      </c>
      <c r="E22" s="14">
        <v>4.8000000000000001E-2</v>
      </c>
      <c r="F22" s="14">
        <v>4.9000000000000002E-2</v>
      </c>
      <c r="G22" s="14">
        <v>4.7E-2</v>
      </c>
      <c r="H22" s="15">
        <v>0.32500000000000001</v>
      </c>
      <c r="I22" s="15">
        <v>0.32800000000000001</v>
      </c>
      <c r="J22" s="15">
        <v>0.32900000000000001</v>
      </c>
      <c r="K22" s="14">
        <v>4.8000000000000001E-2</v>
      </c>
      <c r="L22" s="14">
        <v>4.8000000000000001E-2</v>
      </c>
      <c r="M22" s="16">
        <v>4.8000000000000001E-2</v>
      </c>
    </row>
    <row r="23" spans="1:15" x14ac:dyDescent="0.25">
      <c r="N23" s="1" t="s">
        <v>26</v>
      </c>
    </row>
    <row r="24" spans="1:15" x14ac:dyDescent="0.25">
      <c r="I24" s="1" t="s">
        <v>18</v>
      </c>
      <c r="N24" s="1">
        <v>1</v>
      </c>
    </row>
    <row r="25" spans="1:15" x14ac:dyDescent="0.25">
      <c r="B25" s="1" t="s">
        <v>17</v>
      </c>
      <c r="C25" s="1">
        <f>AVERAGE(K15:M15)</f>
        <v>2.6063333333333332</v>
      </c>
      <c r="N25" s="1">
        <f>(N24*2)/3</f>
        <v>0.66666666666666663</v>
      </c>
    </row>
    <row r="26" spans="1:15" x14ac:dyDescent="0.25">
      <c r="N26" s="1">
        <f t="shared" ref="N26:N31" si="0">(N25*2)/3</f>
        <v>0.44444444444444442</v>
      </c>
    </row>
    <row r="27" spans="1:15" x14ac:dyDescent="0.25">
      <c r="B27" s="1" t="s">
        <v>21</v>
      </c>
      <c r="C27" s="1" t="s">
        <v>20</v>
      </c>
      <c r="D27" s="29" t="s">
        <v>22</v>
      </c>
      <c r="E27" s="30"/>
      <c r="F27" s="30"/>
      <c r="G27" s="1" t="s">
        <v>19</v>
      </c>
      <c r="H27" s="1" t="s">
        <v>23</v>
      </c>
      <c r="N27" s="1">
        <f t="shared" si="0"/>
        <v>0.29629629629629628</v>
      </c>
    </row>
    <row r="28" spans="1:15" x14ac:dyDescent="0.25">
      <c r="B28" s="1">
        <v>5.8500000000000003E-2</v>
      </c>
      <c r="C28" s="1">
        <f>B28/2</f>
        <v>2.9250000000000002E-2</v>
      </c>
      <c r="D28" s="1">
        <f>((2.606333-H15)/2.606333)*100</f>
        <v>16.204107456721751</v>
      </c>
      <c r="E28" s="1">
        <f t="shared" ref="E28:F35" si="1">((2.606333-I15)/2.606333)*100</f>
        <v>-0.21743192447013912</v>
      </c>
      <c r="F28" s="1">
        <f t="shared" si="1"/>
        <v>8.6455951714535342</v>
      </c>
      <c r="G28" s="19">
        <f>AVERAGE(D28:F28)</f>
        <v>8.2107569012350492</v>
      </c>
      <c r="H28" s="17">
        <f>STDEV(D28:F28)</f>
        <v>8.2194009607114307</v>
      </c>
      <c r="N28" s="1">
        <f t="shared" si="0"/>
        <v>0.19753086419753085</v>
      </c>
    </row>
    <row r="29" spans="1:15" x14ac:dyDescent="0.25">
      <c r="B29" s="1">
        <v>8.7800000000000003E-2</v>
      </c>
      <c r="C29" s="1">
        <f t="shared" ref="C29:C35" si="2">B29/2</f>
        <v>4.3900000000000002E-2</v>
      </c>
      <c r="D29" s="1">
        <f t="shared" ref="D29:D35" si="3">((2.606333-H16)/2.606333)*100</f>
        <v>9.6431653207782677</v>
      </c>
      <c r="E29" s="1">
        <f t="shared" si="1"/>
        <v>5.4994123928139542</v>
      </c>
      <c r="F29" s="1">
        <f t="shared" si="1"/>
        <v>4.9622592354852557</v>
      </c>
      <c r="G29" s="19">
        <f t="shared" ref="G29:G35" si="4">AVERAGE(D29:F29)</f>
        <v>6.7016123163591592</v>
      </c>
      <c r="H29" s="17">
        <f t="shared" ref="H29:H35" si="5">STDEV(D29:F29)</f>
        <v>2.5615784073423078</v>
      </c>
      <c r="N29" s="1">
        <f t="shared" si="0"/>
        <v>0.13168724279835389</v>
      </c>
    </row>
    <row r="30" spans="1:15" x14ac:dyDescent="0.25">
      <c r="B30" s="1">
        <v>0.13170000000000001</v>
      </c>
      <c r="C30" s="1">
        <f t="shared" si="2"/>
        <v>6.5850000000000006E-2</v>
      </c>
      <c r="D30" s="1">
        <f t="shared" si="3"/>
        <v>15.705322382059384</v>
      </c>
      <c r="E30" s="1">
        <f t="shared" si="1"/>
        <v>10.218686560773314</v>
      </c>
      <c r="F30" s="1">
        <f t="shared" si="1"/>
        <v>14.247335240738614</v>
      </c>
      <c r="G30" s="19">
        <f t="shared" si="4"/>
        <v>13.390448061190439</v>
      </c>
      <c r="H30" s="17">
        <f t="shared" si="5"/>
        <v>2.8419157073548758</v>
      </c>
      <c r="N30" s="1">
        <f t="shared" si="0"/>
        <v>8.77914951989026E-2</v>
      </c>
    </row>
    <row r="31" spans="1:15" x14ac:dyDescent="0.25">
      <c r="B31" s="1">
        <v>0.19750000000000001</v>
      </c>
      <c r="C31" s="1">
        <f t="shared" si="2"/>
        <v>9.8750000000000004E-2</v>
      </c>
      <c r="D31" s="1">
        <f t="shared" si="3"/>
        <v>20.347860384686062</v>
      </c>
      <c r="E31" s="1">
        <f t="shared" si="1"/>
        <v>22.112792187337536</v>
      </c>
      <c r="F31" s="1">
        <f t="shared" si="1"/>
        <v>24.223036733986017</v>
      </c>
      <c r="G31" s="19">
        <f t="shared" si="4"/>
        <v>22.227896435336536</v>
      </c>
      <c r="H31" s="17">
        <f t="shared" si="5"/>
        <v>1.9401506837032001</v>
      </c>
      <c r="N31" s="1">
        <f t="shared" si="0"/>
        <v>5.8527663465935069E-2</v>
      </c>
    </row>
    <row r="32" spans="1:15" x14ac:dyDescent="0.25">
      <c r="B32" s="1">
        <v>0.29630000000000001</v>
      </c>
      <c r="C32" s="1">
        <f t="shared" si="2"/>
        <v>0.14815</v>
      </c>
      <c r="D32" s="1">
        <f t="shared" si="3"/>
        <v>34.160370144567089</v>
      </c>
      <c r="E32" s="1">
        <f t="shared" si="1"/>
        <v>38.227386907198721</v>
      </c>
      <c r="F32" s="1">
        <f t="shared" si="1"/>
        <v>38.380859237864072</v>
      </c>
      <c r="G32" s="19">
        <f t="shared" si="4"/>
        <v>36.922872096543294</v>
      </c>
      <c r="H32" s="17">
        <f t="shared" si="5"/>
        <v>2.3936272088765662</v>
      </c>
    </row>
    <row r="33" spans="2:8" x14ac:dyDescent="0.25">
      <c r="B33" s="1">
        <v>0.44440000000000002</v>
      </c>
      <c r="C33" s="1">
        <f t="shared" si="2"/>
        <v>0.22220000000000001</v>
      </c>
      <c r="D33" s="1">
        <f t="shared" si="3"/>
        <v>53.344411477735186</v>
      </c>
      <c r="E33" s="1">
        <f t="shared" si="1"/>
        <v>53.421147643067869</v>
      </c>
      <c r="F33" s="1">
        <f t="shared" si="1"/>
        <v>56.452226173708418</v>
      </c>
      <c r="G33" s="19">
        <f t="shared" si="4"/>
        <v>54.405928431503831</v>
      </c>
      <c r="H33" s="17">
        <f t="shared" si="5"/>
        <v>1.7725611264724288</v>
      </c>
    </row>
    <row r="34" spans="2:8" x14ac:dyDescent="0.25">
      <c r="B34" s="1">
        <v>0.66669999999999996</v>
      </c>
      <c r="C34" s="1">
        <f t="shared" si="2"/>
        <v>0.33334999999999998</v>
      </c>
      <c r="D34" s="1">
        <f t="shared" si="3"/>
        <v>66.734872328286514</v>
      </c>
      <c r="E34" s="1">
        <v>66.734872328286514</v>
      </c>
      <c r="F34" s="1">
        <v>66.734872328286514</v>
      </c>
      <c r="G34" s="19">
        <f t="shared" si="4"/>
        <v>66.734872328286514</v>
      </c>
      <c r="H34" s="17">
        <f t="shared" si="5"/>
        <v>0</v>
      </c>
    </row>
    <row r="35" spans="2:8" x14ac:dyDescent="0.25">
      <c r="B35" s="1">
        <v>1</v>
      </c>
      <c r="C35" s="1">
        <f t="shared" si="2"/>
        <v>0.5</v>
      </c>
      <c r="D35" s="1">
        <f t="shared" si="3"/>
        <v>87.530373133440733</v>
      </c>
      <c r="E35" s="1">
        <f t="shared" si="1"/>
        <v>87.415268885441733</v>
      </c>
      <c r="F35" s="1">
        <f t="shared" si="1"/>
        <v>87.376900802775381</v>
      </c>
      <c r="G35" s="19">
        <f t="shared" si="4"/>
        <v>87.440847607219283</v>
      </c>
      <c r="H35" s="17">
        <f t="shared" si="5"/>
        <v>7.9869533151219321E-2</v>
      </c>
    </row>
    <row r="41" spans="2:8" x14ac:dyDescent="0.25">
      <c r="D41" s="1">
        <v>4.3900000000000002E-2</v>
      </c>
      <c r="E41" s="1">
        <v>6.7016123163591592</v>
      </c>
    </row>
    <row r="42" spans="2:8" x14ac:dyDescent="0.25">
      <c r="D42" s="1">
        <v>6.5850000000000006E-2</v>
      </c>
      <c r="E42" s="1">
        <v>13.390448061190439</v>
      </c>
    </row>
    <row r="43" spans="2:8" x14ac:dyDescent="0.25">
      <c r="D43" s="1">
        <v>9.8750000000000004E-2</v>
      </c>
      <c r="E43" s="1">
        <v>22.227896435336536</v>
      </c>
    </row>
    <row r="44" spans="2:8" x14ac:dyDescent="0.25">
      <c r="D44" s="1">
        <v>0.14815</v>
      </c>
      <c r="E44" s="1">
        <v>36.922872096543294</v>
      </c>
    </row>
    <row r="45" spans="2:8" x14ac:dyDescent="0.25">
      <c r="D45" s="1">
        <v>0.22220000000000001</v>
      </c>
      <c r="E45" s="1">
        <v>54.405928431503831</v>
      </c>
    </row>
    <row r="46" spans="2:8" x14ac:dyDescent="0.25">
      <c r="D46" s="1">
        <v>0.33334999999999998</v>
      </c>
    </row>
    <row r="47" spans="2:8" x14ac:dyDescent="0.25">
      <c r="D47" s="1">
        <v>0.5</v>
      </c>
    </row>
    <row r="54" spans="3:6" x14ac:dyDescent="0.25">
      <c r="E54" s="1" t="s">
        <v>24</v>
      </c>
    </row>
    <row r="55" spans="3:6" ht="15.75" thickBot="1" x14ac:dyDescent="0.3"/>
    <row r="56" spans="3:6" ht="15.75" thickBot="1" x14ac:dyDescent="0.3">
      <c r="E56" s="1">
        <f>(50+4.3596)/268.54</f>
        <v>0.20242645415952928</v>
      </c>
      <c r="F56" s="18" t="s">
        <v>25</v>
      </c>
    </row>
    <row r="62" spans="3:6" x14ac:dyDescent="0.25">
      <c r="C62" s="1">
        <v>4.3900000000000002E-2</v>
      </c>
      <c r="D62" s="1">
        <v>9.6431653207782677</v>
      </c>
      <c r="E62" s="1">
        <v>5.4994123928139542</v>
      </c>
      <c r="F62" s="1">
        <v>4.9622592354852557</v>
      </c>
    </row>
    <row r="63" spans="3:6" x14ac:dyDescent="0.25">
      <c r="C63" s="1">
        <v>6.5850000000000006E-2</v>
      </c>
      <c r="D63" s="1">
        <v>15.705322382059384</v>
      </c>
      <c r="E63" s="1">
        <v>10.218686560773314</v>
      </c>
      <c r="F63" s="1">
        <v>14.247335240738614</v>
      </c>
    </row>
    <row r="64" spans="3:6" x14ac:dyDescent="0.25">
      <c r="C64" s="1">
        <v>9.8750000000000004E-2</v>
      </c>
      <c r="D64" s="1">
        <v>20.347860384686062</v>
      </c>
      <c r="E64" s="1">
        <v>22.112792187337536</v>
      </c>
      <c r="F64" s="1">
        <v>24.223036733986017</v>
      </c>
    </row>
    <row r="65" spans="3:6" x14ac:dyDescent="0.25">
      <c r="C65" s="1">
        <v>0.14815</v>
      </c>
      <c r="D65" s="1">
        <v>34.160370144567089</v>
      </c>
      <c r="E65" s="1">
        <v>38.227386907198721</v>
      </c>
      <c r="F65" s="1">
        <v>38.380859237864072</v>
      </c>
    </row>
    <row r="66" spans="3:6" x14ac:dyDescent="0.25">
      <c r="C66" s="1">
        <v>0.22220000000000001</v>
      </c>
      <c r="D66" s="1">
        <v>53.344411477735186</v>
      </c>
      <c r="E66" s="1">
        <v>53.421147643067869</v>
      </c>
      <c r="F66" s="1">
        <v>56.452226173708418</v>
      </c>
    </row>
    <row r="73" spans="3:6" x14ac:dyDescent="0.25">
      <c r="C73" s="1" t="s">
        <v>24</v>
      </c>
    </row>
    <row r="75" spans="3:6" x14ac:dyDescent="0.25">
      <c r="C75" s="1">
        <f>(50+1.6157)/244.07</f>
        <v>0.21147908386938172</v>
      </c>
    </row>
    <row r="76" spans="3:6" x14ac:dyDescent="0.25">
      <c r="C76" s="1">
        <f>(50+6.2424)/277.6</f>
        <v>0.20260230547550431</v>
      </c>
    </row>
    <row r="77" spans="3:6" x14ac:dyDescent="0.25">
      <c r="C77" s="1">
        <f>(50+5.2208)/283.96</f>
        <v>0.19446682631356529</v>
      </c>
    </row>
    <row r="78" spans="3:6" x14ac:dyDescent="0.25">
      <c r="C78" s="19">
        <f>AVERAGE(C75:C77)</f>
        <v>0.20284940521948377</v>
      </c>
      <c r="D78" s="17">
        <f>STDEV(C75:C77)</f>
        <v>8.5088201590446302E-3</v>
      </c>
    </row>
  </sheetData>
  <mergeCells count="1">
    <mergeCell ref="D27:F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6"/>
  <sheetViews>
    <sheetView topLeftCell="A36" workbookViewId="0">
      <selection activeCell="K9" sqref="K9"/>
    </sheetView>
  </sheetViews>
  <sheetFormatPr baseColWidth="10" defaultRowHeight="15" x14ac:dyDescent="0.25"/>
  <cols>
    <col min="1" max="1" width="4.28515625" style="1" customWidth="1"/>
    <col min="2" max="16384" width="11.42578125" style="1"/>
  </cols>
  <sheetData>
    <row r="2" spans="1:13" ht="15.75" thickBot="1" x14ac:dyDescent="0.3"/>
    <row r="3" spans="1:13" ht="15.75" thickBot="1" x14ac:dyDescent="0.3">
      <c r="A3" s="1" t="s">
        <v>0</v>
      </c>
      <c r="G3" s="20" t="s">
        <v>30</v>
      </c>
      <c r="H3" s="26">
        <v>22.244268208413416</v>
      </c>
      <c r="I3" s="27" t="s">
        <v>34</v>
      </c>
      <c r="J3" s="28"/>
    </row>
    <row r="4" spans="1:13" x14ac:dyDescent="0.25">
      <c r="A4" s="1" t="s">
        <v>1</v>
      </c>
    </row>
    <row r="5" spans="1:13" x14ac:dyDescent="0.25">
      <c r="A5" s="1" t="s">
        <v>31</v>
      </c>
    </row>
    <row r="6" spans="1:13" x14ac:dyDescent="0.25">
      <c r="A6" s="1" t="s">
        <v>3</v>
      </c>
    </row>
    <row r="7" spans="1:13" x14ac:dyDescent="0.25">
      <c r="A7" s="1" t="s">
        <v>4</v>
      </c>
    </row>
    <row r="8" spans="1:13" x14ac:dyDescent="0.25">
      <c r="A8" s="1" t="s">
        <v>32</v>
      </c>
    </row>
    <row r="9" spans="1:13" x14ac:dyDescent="0.25">
      <c r="A9" s="1" t="s">
        <v>6</v>
      </c>
      <c r="D9" s="1" t="s">
        <v>7</v>
      </c>
    </row>
    <row r="13" spans="1:13" x14ac:dyDescent="0.25">
      <c r="B13" s="1" t="s">
        <v>8</v>
      </c>
    </row>
    <row r="14" spans="1:13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</row>
    <row r="15" spans="1:13" x14ac:dyDescent="0.25">
      <c r="A15" s="2" t="s">
        <v>9</v>
      </c>
      <c r="B15" s="3">
        <v>4.4999999999999998E-2</v>
      </c>
      <c r="C15" s="4">
        <v>0.04</v>
      </c>
      <c r="D15" s="4">
        <v>3.6999999999999998E-2</v>
      </c>
      <c r="E15" s="5">
        <v>2.6120000000000001</v>
      </c>
      <c r="F15" s="5">
        <v>2.7010000000000001</v>
      </c>
      <c r="G15" s="5">
        <v>2.8690000000000002</v>
      </c>
      <c r="H15" s="4">
        <v>0.45400000000000001</v>
      </c>
      <c r="I15" s="4">
        <v>0.95</v>
      </c>
      <c r="J15" s="4">
        <v>0.74199999999999999</v>
      </c>
      <c r="K15" s="4">
        <v>7.0999999999999994E-2</v>
      </c>
      <c r="L15" s="4">
        <v>8.1000000000000003E-2</v>
      </c>
      <c r="M15" s="23">
        <v>0.109</v>
      </c>
    </row>
    <row r="16" spans="1:13" x14ac:dyDescent="0.25">
      <c r="A16" s="2" t="s">
        <v>10</v>
      </c>
      <c r="B16" s="9">
        <v>0.04</v>
      </c>
      <c r="C16" s="10">
        <v>4.4999999999999998E-2</v>
      </c>
      <c r="D16" s="10">
        <v>0.04</v>
      </c>
      <c r="E16" s="11">
        <v>2.5350000000000001</v>
      </c>
      <c r="F16" s="11">
        <v>2.5979999999999999</v>
      </c>
      <c r="G16" s="11">
        <v>2.746</v>
      </c>
      <c r="H16" s="10">
        <v>1.2569999999999999</v>
      </c>
      <c r="I16" s="10">
        <v>1.478</v>
      </c>
      <c r="J16" s="10">
        <v>1.1759999999999999</v>
      </c>
      <c r="K16" s="10">
        <v>4.5999999999999999E-2</v>
      </c>
      <c r="L16" s="10">
        <v>4.2999999999999997E-2</v>
      </c>
      <c r="M16" s="12">
        <v>4.7E-2</v>
      </c>
    </row>
    <row r="17" spans="1:15" x14ac:dyDescent="0.25">
      <c r="A17" s="2" t="s">
        <v>11</v>
      </c>
      <c r="B17" s="9">
        <v>4.8000000000000001E-2</v>
      </c>
      <c r="C17" s="10">
        <v>4.5999999999999999E-2</v>
      </c>
      <c r="D17" s="10">
        <v>4.2999999999999997E-2</v>
      </c>
      <c r="E17" s="11">
        <v>2.44</v>
      </c>
      <c r="F17" s="11">
        <v>2.4340000000000002</v>
      </c>
      <c r="G17" s="11">
        <v>2.5870000000000002</v>
      </c>
      <c r="H17" s="10">
        <v>1.25</v>
      </c>
      <c r="I17" s="10">
        <v>1.5289999999999999</v>
      </c>
      <c r="J17" s="10">
        <v>1.048</v>
      </c>
      <c r="K17" s="10">
        <v>4.7E-2</v>
      </c>
      <c r="L17" s="10">
        <v>4.8000000000000001E-2</v>
      </c>
      <c r="M17" s="12">
        <v>4.8000000000000001E-2</v>
      </c>
    </row>
    <row r="18" spans="1:15" x14ac:dyDescent="0.25">
      <c r="A18" s="2" t="s">
        <v>12</v>
      </c>
      <c r="B18" s="9">
        <v>4.2999999999999997E-2</v>
      </c>
      <c r="C18" s="10">
        <v>4.4999999999999998E-2</v>
      </c>
      <c r="D18" s="10">
        <v>0.05</v>
      </c>
      <c r="E18" s="11">
        <v>2.2519999999999998</v>
      </c>
      <c r="F18" s="11">
        <v>2.2959999999999998</v>
      </c>
      <c r="G18" s="11">
        <v>2.39</v>
      </c>
      <c r="H18" s="10">
        <v>1.0469999999999999</v>
      </c>
      <c r="I18" s="10">
        <v>1.1339999999999999</v>
      </c>
      <c r="J18" s="10">
        <v>0.996</v>
      </c>
      <c r="K18" s="10">
        <v>4.7E-2</v>
      </c>
      <c r="L18" s="10">
        <v>5.0999999999999997E-2</v>
      </c>
      <c r="M18" s="12">
        <v>4.9000000000000002E-2</v>
      </c>
    </row>
    <row r="19" spans="1:15" x14ac:dyDescent="0.25">
      <c r="A19" s="2" t="s">
        <v>13</v>
      </c>
      <c r="B19" s="9">
        <v>4.2999999999999997E-2</v>
      </c>
      <c r="C19" s="10">
        <v>4.1000000000000002E-2</v>
      </c>
      <c r="D19" s="10">
        <v>4.2999999999999997E-2</v>
      </c>
      <c r="E19" s="11">
        <v>1.968</v>
      </c>
      <c r="F19" s="11">
        <v>1.9570000000000001</v>
      </c>
      <c r="G19" s="11">
        <v>2.08</v>
      </c>
      <c r="H19" s="10">
        <v>0.79300000000000004</v>
      </c>
      <c r="I19" s="10">
        <v>0.81499999999999995</v>
      </c>
      <c r="J19" s="10">
        <v>0.59099999999999997</v>
      </c>
      <c r="K19" s="10">
        <v>4.9000000000000002E-2</v>
      </c>
      <c r="L19" s="10">
        <v>4.9000000000000002E-2</v>
      </c>
      <c r="M19" s="12">
        <v>4.4999999999999998E-2</v>
      </c>
    </row>
    <row r="20" spans="1:15" x14ac:dyDescent="0.25">
      <c r="A20" s="2" t="s">
        <v>14</v>
      </c>
      <c r="B20" s="9">
        <v>4.9000000000000002E-2</v>
      </c>
      <c r="C20" s="10">
        <v>4.7E-2</v>
      </c>
      <c r="D20" s="10">
        <v>0.05</v>
      </c>
      <c r="E20" s="11">
        <v>1.4039999999999999</v>
      </c>
      <c r="F20" s="11">
        <v>1.514</v>
      </c>
      <c r="G20" s="11">
        <v>1.5409999999999999</v>
      </c>
      <c r="H20" s="10">
        <v>0.42</v>
      </c>
      <c r="I20" s="10">
        <v>0.42299999999999999</v>
      </c>
      <c r="J20" s="10">
        <v>0.29699999999999999</v>
      </c>
      <c r="K20" s="10">
        <v>4.9000000000000002E-2</v>
      </c>
      <c r="L20" s="10">
        <v>4.9000000000000002E-2</v>
      </c>
      <c r="M20" s="12">
        <v>4.4999999999999998E-2</v>
      </c>
    </row>
    <row r="21" spans="1:15" x14ac:dyDescent="0.25">
      <c r="A21" s="2" t="s">
        <v>15</v>
      </c>
      <c r="B21" s="9">
        <v>4.5999999999999999E-2</v>
      </c>
      <c r="C21" s="10">
        <v>4.3999999999999997E-2</v>
      </c>
      <c r="D21" s="10">
        <v>4.7E-2</v>
      </c>
      <c r="E21" s="11">
        <v>0.74</v>
      </c>
      <c r="F21" s="11">
        <v>0.72299999999999998</v>
      </c>
      <c r="G21" s="11">
        <v>0.79200000000000004</v>
      </c>
      <c r="H21" s="10">
        <v>0.184</v>
      </c>
      <c r="I21" s="10">
        <v>0.28999999999999998</v>
      </c>
      <c r="J21" s="10">
        <v>4.7E-2</v>
      </c>
      <c r="K21" s="10">
        <v>4.8000000000000001E-2</v>
      </c>
      <c r="L21" s="10">
        <v>4.9000000000000002E-2</v>
      </c>
      <c r="M21" s="12">
        <v>6.3E-2</v>
      </c>
      <c r="O21" s="1" t="s">
        <v>26</v>
      </c>
    </row>
    <row r="22" spans="1:15" x14ac:dyDescent="0.25">
      <c r="A22" s="2" t="s">
        <v>16</v>
      </c>
      <c r="B22" s="24">
        <v>3.0350000000000001</v>
      </c>
      <c r="C22" s="25">
        <v>2.9609999999999999</v>
      </c>
      <c r="D22" s="25">
        <v>2.9119999999999999</v>
      </c>
      <c r="E22" s="15">
        <v>0.14199999999999999</v>
      </c>
      <c r="F22" s="15">
        <v>0.13800000000000001</v>
      </c>
      <c r="G22" s="15">
        <v>0.14599999999999999</v>
      </c>
      <c r="H22" s="14">
        <v>0.108</v>
      </c>
      <c r="I22" s="14">
        <v>0.111</v>
      </c>
      <c r="J22" s="14">
        <v>7.6999999999999999E-2</v>
      </c>
      <c r="K22" s="14">
        <v>4.7E-2</v>
      </c>
      <c r="L22" s="14">
        <v>4.9000000000000002E-2</v>
      </c>
      <c r="M22" s="16">
        <v>4.9000000000000002E-2</v>
      </c>
      <c r="O22" s="10">
        <v>100</v>
      </c>
    </row>
    <row r="23" spans="1:15" x14ac:dyDescent="0.25">
      <c r="B23" s="8" t="s">
        <v>17</v>
      </c>
      <c r="O23" s="1">
        <f>(O22*2)/3</f>
        <v>66.666666666666671</v>
      </c>
    </row>
    <row r="24" spans="1:15" x14ac:dyDescent="0.25">
      <c r="F24" s="1" t="s">
        <v>18</v>
      </c>
      <c r="O24" s="1">
        <f t="shared" ref="O24:O29" si="0">(O23*2)/3</f>
        <v>44.44444444444445</v>
      </c>
    </row>
    <row r="25" spans="1:15" x14ac:dyDescent="0.25">
      <c r="O25" s="1">
        <f t="shared" si="0"/>
        <v>29.629629629629633</v>
      </c>
    </row>
    <row r="26" spans="1:15" x14ac:dyDescent="0.25">
      <c r="O26" s="1">
        <f t="shared" si="0"/>
        <v>19.753086419753089</v>
      </c>
    </row>
    <row r="27" spans="1:15" x14ac:dyDescent="0.25">
      <c r="B27" s="8" t="s">
        <v>17</v>
      </c>
      <c r="C27" s="1">
        <f>AVERAGE(B22:D22)</f>
        <v>2.9693333333333336</v>
      </c>
      <c r="O27" s="1">
        <f t="shared" si="0"/>
        <v>13.168724279835393</v>
      </c>
    </row>
    <row r="28" spans="1:15" x14ac:dyDescent="0.25">
      <c r="O28" s="1">
        <f t="shared" si="0"/>
        <v>8.7791495198902627</v>
      </c>
    </row>
    <row r="29" spans="1:15" x14ac:dyDescent="0.25">
      <c r="B29" s="1" t="s">
        <v>35</v>
      </c>
      <c r="C29" s="1" t="s">
        <v>33</v>
      </c>
      <c r="D29" s="1" t="s">
        <v>22</v>
      </c>
      <c r="O29" s="1">
        <f t="shared" si="0"/>
        <v>5.8527663465935085</v>
      </c>
    </row>
    <row r="30" spans="1:15" x14ac:dyDescent="0.25">
      <c r="B30" s="1">
        <v>5.8528000000000002</v>
      </c>
      <c r="C30" s="1">
        <f>B30/2</f>
        <v>2.9264000000000001</v>
      </c>
      <c r="D30" s="1">
        <f>((2.9693-E15)/2.96933)*100</f>
        <v>12.033017549413504</v>
      </c>
      <c r="E30" s="1">
        <f t="shared" ref="E30:F30" si="1">((2.9693-F15)/2.96933)*100</f>
        <v>9.0357083921288641</v>
      </c>
      <c r="F30" s="1">
        <f t="shared" si="1"/>
        <v>3.3778663873668417</v>
      </c>
    </row>
    <row r="31" spans="1:15" x14ac:dyDescent="0.25">
      <c r="B31" s="1">
        <v>8.7791999999999994</v>
      </c>
      <c r="C31" s="1">
        <f t="shared" ref="C31:C36" si="2">B31/2</f>
        <v>4.3895999999999997</v>
      </c>
      <c r="D31" s="1">
        <f t="shared" ref="D31:F36" si="3">((2.9693-E16)/2.96933)*100</f>
        <v>14.626195134929427</v>
      </c>
      <c r="E31" s="1">
        <f t="shared" si="3"/>
        <v>12.504504383143681</v>
      </c>
      <c r="F31" s="1">
        <f t="shared" si="3"/>
        <v>7.5202149979961828</v>
      </c>
    </row>
    <row r="32" spans="1:15" x14ac:dyDescent="0.25">
      <c r="B32" s="1">
        <v>13.168699999999999</v>
      </c>
      <c r="C32" s="1">
        <f t="shared" si="2"/>
        <v>6.5843499999999997</v>
      </c>
      <c r="D32" s="1">
        <f t="shared" si="3"/>
        <v>17.825570078098433</v>
      </c>
      <c r="E32" s="1">
        <f t="shared" si="3"/>
        <v>18.027635863982784</v>
      </c>
      <c r="F32" s="1">
        <f t="shared" si="3"/>
        <v>12.874958323931656</v>
      </c>
    </row>
    <row r="33" spans="2:7" x14ac:dyDescent="0.25">
      <c r="B33" s="1">
        <v>19.7531</v>
      </c>
      <c r="C33" s="1">
        <f t="shared" si="2"/>
        <v>9.8765499999999999</v>
      </c>
      <c r="D33" s="1">
        <f t="shared" si="3"/>
        <v>24.15696470247498</v>
      </c>
      <c r="E33" s="1">
        <f t="shared" si="3"/>
        <v>22.675148939323023</v>
      </c>
      <c r="F33" s="1">
        <f t="shared" si="3"/>
        <v>19.509451627134737</v>
      </c>
    </row>
    <row r="34" spans="2:7" x14ac:dyDescent="0.25">
      <c r="B34" s="1">
        <v>29.6296</v>
      </c>
      <c r="C34" s="1">
        <f t="shared" si="2"/>
        <v>14.8148</v>
      </c>
      <c r="D34" s="1">
        <f t="shared" si="3"/>
        <v>33.72141190100124</v>
      </c>
      <c r="E34" s="1">
        <f t="shared" si="3"/>
        <v>34.091865841789229</v>
      </c>
      <c r="F34" s="1">
        <f t="shared" si="3"/>
        <v>29.949517231159895</v>
      </c>
    </row>
    <row r="35" spans="2:7" x14ac:dyDescent="0.25">
      <c r="B35" s="1">
        <v>44.444400000000002</v>
      </c>
      <c r="C35" s="1">
        <f t="shared" si="2"/>
        <v>22.222200000000001</v>
      </c>
      <c r="D35" s="1">
        <f t="shared" si="3"/>
        <v>52.715595774130875</v>
      </c>
      <c r="E35" s="1">
        <f t="shared" si="3"/>
        <v>49.011056366250976</v>
      </c>
      <c r="F35" s="1">
        <f t="shared" si="3"/>
        <v>48.101760329771373</v>
      </c>
    </row>
    <row r="36" spans="2:7" x14ac:dyDescent="0.25">
      <c r="B36" s="1">
        <v>66.666700000000006</v>
      </c>
      <c r="C36" s="1">
        <f t="shared" si="2"/>
        <v>33.333350000000003</v>
      </c>
      <c r="D36" s="1">
        <f t="shared" si="3"/>
        <v>75.077542745333133</v>
      </c>
      <c r="E36" s="1">
        <f t="shared" si="3"/>
        <v>75.650062472005487</v>
      </c>
      <c r="F36" s="1">
        <f t="shared" si="3"/>
        <v>73.326305934335352</v>
      </c>
    </row>
    <row r="41" spans="2:7" x14ac:dyDescent="0.25">
      <c r="F41" s="1" t="s">
        <v>24</v>
      </c>
    </row>
    <row r="43" spans="2:7" x14ac:dyDescent="0.25">
      <c r="F43" s="1">
        <f>(50-4.5062)/2.1096</f>
        <v>21.565130830489192</v>
      </c>
    </row>
    <row r="44" spans="2:7" x14ac:dyDescent="0.25">
      <c r="F44" s="1">
        <f>(50-2.5673)/2.1565</f>
        <v>21.995223742174819</v>
      </c>
    </row>
    <row r="45" spans="2:7" x14ac:dyDescent="0.25">
      <c r="F45" s="1">
        <f>(50+2.8888)/2.2824</f>
        <v>23.172450052576238</v>
      </c>
    </row>
    <row r="46" spans="2:7" x14ac:dyDescent="0.25">
      <c r="F46" s="19">
        <f>AVERAGE(F43:F45)</f>
        <v>22.244268208413416</v>
      </c>
      <c r="G46" s="17">
        <f>STDEV(F43:F45)</f>
        <v>0.83209742821719967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C7EF5-F1E1-4EE8-99C3-A7605384EF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9537A-8A01-42F2-BB15-5C1B885793A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43ebcd3-9da5-4189-bb31-d16450608871"/>
    <ds:schemaRef ds:uri="c59349ad-2911-4787-989c-8dd943016e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D56C8D-4839-4EAE-87F4-8D82CEE84D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Vid roja</vt:lpstr>
      <vt:lpstr>Ác 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2021-06-14T08:53:46Z</dcterms:created>
  <dcterms:modified xsi:type="dcterms:W3CDTF">2024-06-24T15:06:42Z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