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ceu365-my.sharepoint.com/personal/nacemes_ceu_es/Documents/DATOS/Nuria/DOCENCIA/Trabajos fin de carrera/2021-22/Def/"/>
    </mc:Choice>
  </mc:AlternateContent>
  <xr:revisionPtr revIDLastSave="1" documentId="11_29FECD8F3A83D47F39DAFDF87BA047EE53C2EE3A" xr6:coauthVersionLast="46" xr6:coauthVersionMax="46" xr10:uidLastSave="{FEF94A09-9A2D-485A-B22E-49D1F348E4B6}"/>
  <bookViews>
    <workbookView xWindow="-20160" yWindow="900" windowWidth="18900" windowHeight="11055" xr2:uid="{00000000-000D-0000-FFFF-FFFF00000000}"/>
  </bookViews>
  <sheets>
    <sheet name="End poi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" l="1"/>
  <c r="J70" i="1" l="1"/>
  <c r="I70" i="1"/>
  <c r="J68" i="1"/>
  <c r="K68" i="1"/>
  <c r="K70" i="1" s="1"/>
  <c r="I68" i="1"/>
  <c r="G66" i="1"/>
  <c r="G67" i="1"/>
  <c r="G68" i="1"/>
  <c r="G69" i="1"/>
  <c r="G70" i="1"/>
  <c r="G71" i="1"/>
  <c r="F66" i="1"/>
  <c r="F67" i="1"/>
  <c r="F68" i="1"/>
  <c r="F69" i="1"/>
  <c r="F70" i="1"/>
  <c r="F71" i="1"/>
  <c r="A67" i="1"/>
  <c r="A68" i="1" s="1"/>
  <c r="A69" i="1" l="1"/>
  <c r="B68" i="1"/>
  <c r="B67" i="1"/>
  <c r="L70" i="1"/>
  <c r="M70" i="1"/>
  <c r="C28" i="1"/>
  <c r="A70" i="1" l="1"/>
  <c r="B69" i="1"/>
  <c r="D29" i="1"/>
  <c r="D31" i="1"/>
  <c r="D32" i="1"/>
  <c r="D33" i="1"/>
  <c r="D34" i="1"/>
  <c r="D35" i="1"/>
  <c r="D28" i="1"/>
  <c r="B30" i="1"/>
  <c r="C30" i="1" s="1"/>
  <c r="B29" i="1"/>
  <c r="C29" i="1" s="1"/>
  <c r="F25" i="1"/>
  <c r="A71" i="1" l="1"/>
  <c r="B71" i="1" s="1"/>
  <c r="B70" i="1"/>
  <c r="B31" i="1"/>
  <c r="B32" i="1" l="1"/>
  <c r="C31" i="1"/>
  <c r="B33" i="1" l="1"/>
  <c r="C32" i="1"/>
  <c r="B34" i="1" l="1"/>
  <c r="C33" i="1"/>
  <c r="B35" i="1" l="1"/>
  <c r="C35" i="1" s="1"/>
  <c r="C34" i="1"/>
</calcChain>
</file>

<file path=xl/sharedStrings.xml><?xml version="1.0" encoding="utf-8"?>
<sst xmlns="http://schemas.openxmlformats.org/spreadsheetml/2006/main" count="22" uniqueCount="22">
  <si>
    <t>User: USER</t>
  </si>
  <si>
    <t>Path: C:\Program Files (x86)\BMG\SPECTROstar Nano\User\Data\</t>
  </si>
  <si>
    <t>Test ID: 578</t>
  </si>
  <si>
    <t>Test Name: FENOLES</t>
  </si>
  <si>
    <t>Date: 16/07/2021</t>
  </si>
  <si>
    <t>Time: 11:14:21</t>
  </si>
  <si>
    <t>Absorbance</t>
  </si>
  <si>
    <t>Absorbance values are displayed as OD</t>
  </si>
  <si>
    <t>Raw Data (765)</t>
  </si>
  <si>
    <t>A</t>
  </si>
  <si>
    <t>B</t>
  </si>
  <si>
    <t>C</t>
  </si>
  <si>
    <t>D</t>
  </si>
  <si>
    <t>E</t>
  </si>
  <si>
    <t>F</t>
  </si>
  <si>
    <t>G</t>
  </si>
  <si>
    <t>H</t>
  </si>
  <si>
    <t>CONTROL</t>
  </si>
  <si>
    <t>GÁLICO</t>
  </si>
  <si>
    <t>µg/mL</t>
  </si>
  <si>
    <t>Fenoles totales</t>
  </si>
  <si>
    <t>% de Fenoles totales (eq ác gálico)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</si>
</sst>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i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3" borderId="0" xfId="0" applyFont="1" applyFill="1"/>
    <xf numFmtId="0" fontId="2" fillId="0" borderId="0" xfId="0" applyFont="1"/>
    <xf numFmtId="0" fontId="1" fillId="4" borderId="0" xfId="0" applyFont="1" applyFill="1"/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0" fontId="4" fillId="0" borderId="0" xfId="0" applyFont="1"/>
    <xf numFmtId="10" fontId="2" fillId="0" borderId="10" xfId="0" applyNumberFormat="1" applyFont="1" applyBorder="1"/>
    <xf numFmtId="0" fontId="4" fillId="0" borderId="11" xfId="0" applyFont="1" applyBorder="1"/>
    <xf numFmtId="0" fontId="3" fillId="0" borderId="9" xfId="0" applyFont="1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891863517060369"/>
                  <c:y val="-1.388888888888888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'End point'!$C$28:$C$35</c:f>
              <c:numCache>
                <c:formatCode>General</c:formatCode>
                <c:ptCount val="8"/>
                <c:pt idx="0">
                  <c:v>10.204081632653061</c:v>
                </c:pt>
                <c:pt idx="1">
                  <c:v>6.8027210884353737</c:v>
                </c:pt>
                <c:pt idx="2">
                  <c:v>4.5351473922902494</c:v>
                </c:pt>
                <c:pt idx="3">
                  <c:v>3.023431594860166</c:v>
                </c:pt>
                <c:pt idx="4">
                  <c:v>2.0156210632401104</c:v>
                </c:pt>
                <c:pt idx="5">
                  <c:v>1.3437473754934068</c:v>
                </c:pt>
                <c:pt idx="6">
                  <c:v>0.89583158366227122</c:v>
                </c:pt>
                <c:pt idx="7">
                  <c:v>0.59722105577484752</c:v>
                </c:pt>
              </c:numCache>
            </c:numRef>
          </c:xVal>
          <c:yVal>
            <c:numRef>
              <c:f>'End point'!$D$28:$D$35</c:f>
              <c:numCache>
                <c:formatCode>General</c:formatCode>
                <c:ptCount val="8"/>
                <c:pt idx="0">
                  <c:v>0.44833333333333331</c:v>
                </c:pt>
                <c:pt idx="1">
                  <c:v>0.32800000000000001</c:v>
                </c:pt>
                <c:pt idx="3">
                  <c:v>0.18099999999999997</c:v>
                </c:pt>
                <c:pt idx="4">
                  <c:v>0.13666666666666669</c:v>
                </c:pt>
                <c:pt idx="5">
                  <c:v>0.111</c:v>
                </c:pt>
                <c:pt idx="6">
                  <c:v>9.3333333333333338E-2</c:v>
                </c:pt>
                <c:pt idx="7">
                  <c:v>7.9666666666666663E-2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27-4139-9112-CE6EFFB3143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648775153105859"/>
                  <c:y val="0.124112715077282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'End point'!$C$28:$C$35</c:f>
              <c:numCache>
                <c:formatCode>General</c:formatCode>
                <c:ptCount val="8"/>
                <c:pt idx="0">
                  <c:v>10.204081632653061</c:v>
                </c:pt>
                <c:pt idx="1">
                  <c:v>6.8027210884353737</c:v>
                </c:pt>
                <c:pt idx="2">
                  <c:v>4.5351473922902494</c:v>
                </c:pt>
                <c:pt idx="3">
                  <c:v>3.023431594860166</c:v>
                </c:pt>
                <c:pt idx="4">
                  <c:v>2.0156210632401104</c:v>
                </c:pt>
                <c:pt idx="5">
                  <c:v>1.3437473754934068</c:v>
                </c:pt>
                <c:pt idx="6">
                  <c:v>0.89583158366227122</c:v>
                </c:pt>
                <c:pt idx="7">
                  <c:v>0.59722105577484752</c:v>
                </c:pt>
              </c:numCache>
            </c:numRef>
          </c:xVal>
          <c:yVal>
            <c:numRef>
              <c:f>'End point'!$E$28:$E$35</c:f>
              <c:numCache>
                <c:formatCode>General</c:formatCode>
                <c:ptCount val="8"/>
                <c:pt idx="0">
                  <c:v>0.44500000000000001</c:v>
                </c:pt>
                <c:pt idx="1">
                  <c:v>0.32300000000000001</c:v>
                </c:pt>
                <c:pt idx="3">
                  <c:v>0.18</c:v>
                </c:pt>
                <c:pt idx="4">
                  <c:v>0.14099999999999999</c:v>
                </c:pt>
                <c:pt idx="5">
                  <c:v>0.112</c:v>
                </c:pt>
                <c:pt idx="6">
                  <c:v>9.0999999999999998E-2</c:v>
                </c:pt>
                <c:pt idx="7">
                  <c:v>8.1000000000000003E-2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27-4139-9112-CE6EFFB3143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248775153105864"/>
                  <c:y val="0.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'End point'!$C$28:$C$35</c:f>
              <c:numCache>
                <c:formatCode>General</c:formatCode>
                <c:ptCount val="8"/>
                <c:pt idx="0">
                  <c:v>10.204081632653061</c:v>
                </c:pt>
                <c:pt idx="1">
                  <c:v>6.8027210884353737</c:v>
                </c:pt>
                <c:pt idx="2">
                  <c:v>4.5351473922902494</c:v>
                </c:pt>
                <c:pt idx="3">
                  <c:v>3.023431594860166</c:v>
                </c:pt>
                <c:pt idx="4">
                  <c:v>2.0156210632401104</c:v>
                </c:pt>
                <c:pt idx="5">
                  <c:v>1.3437473754934068</c:v>
                </c:pt>
                <c:pt idx="6">
                  <c:v>0.89583158366227122</c:v>
                </c:pt>
                <c:pt idx="7">
                  <c:v>0.59722105577484752</c:v>
                </c:pt>
              </c:numCache>
            </c:numRef>
          </c:xVal>
          <c:yVal>
            <c:numRef>
              <c:f>'End point'!$F$28:$F$35</c:f>
              <c:numCache>
                <c:formatCode>General</c:formatCode>
                <c:ptCount val="8"/>
                <c:pt idx="0">
                  <c:v>0.44700000000000001</c:v>
                </c:pt>
                <c:pt idx="1">
                  <c:v>0.33400000000000002</c:v>
                </c:pt>
                <c:pt idx="3">
                  <c:v>0.183</c:v>
                </c:pt>
                <c:pt idx="4">
                  <c:v>0.13100000000000001</c:v>
                </c:pt>
                <c:pt idx="5">
                  <c:v>0.111</c:v>
                </c:pt>
                <c:pt idx="6">
                  <c:v>9.4E-2</c:v>
                </c:pt>
                <c:pt idx="7">
                  <c:v>7.9000000000000001E-2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27-4139-9112-CE6EFFB3143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804330708661418"/>
                  <c:y val="0.3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'End point'!$C$28:$C$35</c:f>
              <c:numCache>
                <c:formatCode>General</c:formatCode>
                <c:ptCount val="8"/>
                <c:pt idx="0">
                  <c:v>10.204081632653061</c:v>
                </c:pt>
                <c:pt idx="1">
                  <c:v>6.8027210884353737</c:v>
                </c:pt>
                <c:pt idx="2">
                  <c:v>4.5351473922902494</c:v>
                </c:pt>
                <c:pt idx="3">
                  <c:v>3.023431594860166</c:v>
                </c:pt>
                <c:pt idx="4">
                  <c:v>2.0156210632401104</c:v>
                </c:pt>
                <c:pt idx="5">
                  <c:v>1.3437473754934068</c:v>
                </c:pt>
                <c:pt idx="6">
                  <c:v>0.89583158366227122</c:v>
                </c:pt>
                <c:pt idx="7">
                  <c:v>0.59722105577484752</c:v>
                </c:pt>
              </c:numCache>
            </c:numRef>
          </c:xVal>
          <c:yVal>
            <c:numRef>
              <c:f>'End point'!$G$28:$G$35</c:f>
              <c:numCache>
                <c:formatCode>General</c:formatCode>
                <c:ptCount val="8"/>
                <c:pt idx="0">
                  <c:v>0.45300000000000001</c:v>
                </c:pt>
                <c:pt idx="1">
                  <c:v>0.32700000000000001</c:v>
                </c:pt>
                <c:pt idx="3">
                  <c:v>0.18</c:v>
                </c:pt>
                <c:pt idx="4">
                  <c:v>0.13800000000000001</c:v>
                </c:pt>
                <c:pt idx="5">
                  <c:v>0.11</c:v>
                </c:pt>
                <c:pt idx="6">
                  <c:v>9.5000000000000001E-2</c:v>
                </c:pt>
                <c:pt idx="7">
                  <c:v>7.9000000000000001E-2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27-4139-9112-CE6EFFB3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554112"/>
        <c:axId val="343555096"/>
      </c:scatterChart>
      <c:valAx>
        <c:axId val="34355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µg/mL Ácido Gálico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555096"/>
        <c:crosses val="autoZero"/>
        <c:crossBetween val="midCat"/>
      </c:valAx>
      <c:valAx>
        <c:axId val="34355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55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37</xdr:row>
      <xdr:rowOff>52387</xdr:rowOff>
    </xdr:from>
    <xdr:to>
      <xdr:col>9</xdr:col>
      <xdr:colOff>219075</xdr:colOff>
      <xdr:row>51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71"/>
  <sheetViews>
    <sheetView tabSelected="1" topLeftCell="A61" workbookViewId="0">
      <selection activeCell="B66" sqref="B66"/>
    </sheetView>
  </sheetViews>
  <sheetFormatPr baseColWidth="10" defaultRowHeight="15" x14ac:dyDescent="0.25"/>
  <cols>
    <col min="1" max="1" width="4.28515625" style="1" customWidth="1"/>
    <col min="2" max="16384" width="11.42578125" style="1"/>
  </cols>
  <sheetData>
    <row r="3" spans="1:13" ht="15.75" thickBot="1" x14ac:dyDescent="0.3">
      <c r="A3" s="1" t="s">
        <v>0</v>
      </c>
    </row>
    <row r="4" spans="1:13" ht="15.75" thickBot="1" x14ac:dyDescent="0.3">
      <c r="A4" s="1" t="s">
        <v>1</v>
      </c>
      <c r="G4" s="28" t="s">
        <v>21</v>
      </c>
      <c r="H4" s="29"/>
      <c r="I4" s="26">
        <v>0.25030000000000002</v>
      </c>
      <c r="J4" s="27">
        <v>0.50509798413315199</v>
      </c>
    </row>
    <row r="5" spans="1:13" x14ac:dyDescent="0.25">
      <c r="A5" s="1" t="s">
        <v>2</v>
      </c>
    </row>
    <row r="6" spans="1:13" x14ac:dyDescent="0.25">
      <c r="A6" s="1" t="s">
        <v>3</v>
      </c>
    </row>
    <row r="7" spans="1:13" x14ac:dyDescent="0.25">
      <c r="A7" s="1" t="s">
        <v>4</v>
      </c>
    </row>
    <row r="8" spans="1:13" x14ac:dyDescent="0.25">
      <c r="A8" s="1" t="s">
        <v>5</v>
      </c>
    </row>
    <row r="9" spans="1:13" x14ac:dyDescent="0.25">
      <c r="A9" s="1" t="s">
        <v>6</v>
      </c>
      <c r="D9" s="1" t="s">
        <v>7</v>
      </c>
    </row>
    <row r="13" spans="1:13" x14ac:dyDescent="0.25">
      <c r="B13" s="1" t="s">
        <v>8</v>
      </c>
    </row>
    <row r="14" spans="1:13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</row>
    <row r="15" spans="1:13" x14ac:dyDescent="0.25">
      <c r="A15" s="2" t="s">
        <v>9</v>
      </c>
      <c r="B15" s="3">
        <v>0.69799999999999995</v>
      </c>
      <c r="C15" s="4">
        <v>0.72599999999999998</v>
      </c>
      <c r="D15" s="4">
        <v>0.75</v>
      </c>
      <c r="E15" s="5">
        <v>0.44500000000000001</v>
      </c>
      <c r="F15" s="5">
        <v>0.44700000000000001</v>
      </c>
      <c r="G15" s="5">
        <v>0.45300000000000001</v>
      </c>
      <c r="H15" s="6">
        <v>5.8999999999999997E-2</v>
      </c>
      <c r="I15" s="6">
        <v>5.8000000000000003E-2</v>
      </c>
      <c r="J15" s="6">
        <v>6.0999999999999999E-2</v>
      </c>
      <c r="K15" s="7">
        <v>4.3999999999999997E-2</v>
      </c>
      <c r="L15" s="7">
        <v>4.1000000000000002E-2</v>
      </c>
      <c r="M15" s="8">
        <v>4.1000000000000002E-2</v>
      </c>
    </row>
    <row r="16" spans="1:13" x14ac:dyDescent="0.25">
      <c r="A16" s="2" t="s">
        <v>10</v>
      </c>
      <c r="B16" s="9">
        <v>0.42499999999999999</v>
      </c>
      <c r="C16" s="10">
        <v>0.44700000000000001</v>
      </c>
      <c r="D16" s="10">
        <v>0.433</v>
      </c>
      <c r="E16" s="11">
        <v>0.32300000000000001</v>
      </c>
      <c r="F16" s="11">
        <v>0.33400000000000002</v>
      </c>
      <c r="G16" s="11">
        <v>0.32700000000000001</v>
      </c>
      <c r="H16" s="12">
        <v>4.1000000000000002E-2</v>
      </c>
      <c r="I16" s="12">
        <v>0.04</v>
      </c>
      <c r="J16" s="12">
        <v>4.1000000000000002E-2</v>
      </c>
      <c r="K16" s="12">
        <v>4.1000000000000002E-2</v>
      </c>
      <c r="L16" s="12">
        <v>4.1000000000000002E-2</v>
      </c>
      <c r="M16" s="13">
        <v>4.1000000000000002E-2</v>
      </c>
    </row>
    <row r="17" spans="1:13" x14ac:dyDescent="0.25">
      <c r="A17" s="2" t="s">
        <v>11</v>
      </c>
      <c r="B17" s="9">
        <v>0.25600000000000001</v>
      </c>
      <c r="C17" s="10">
        <v>0.26300000000000001</v>
      </c>
      <c r="D17" s="10">
        <v>0.25600000000000001</v>
      </c>
      <c r="E17" s="11">
        <v>0.245</v>
      </c>
      <c r="F17" s="11">
        <v>0.23599999999999999</v>
      </c>
      <c r="G17" s="11">
        <v>0.26800000000000002</v>
      </c>
      <c r="H17" s="12">
        <v>4.2999999999999997E-2</v>
      </c>
      <c r="I17" s="12">
        <v>0.04</v>
      </c>
      <c r="J17" s="12">
        <v>4.2000000000000003E-2</v>
      </c>
      <c r="K17" s="12">
        <v>4.2000000000000003E-2</v>
      </c>
      <c r="L17" s="12">
        <v>4.2000000000000003E-2</v>
      </c>
      <c r="M17" s="13">
        <v>4.2000000000000003E-2</v>
      </c>
    </row>
    <row r="18" spans="1:13" x14ac:dyDescent="0.25">
      <c r="A18" s="2" t="s">
        <v>12</v>
      </c>
      <c r="B18" s="9">
        <v>0.16400000000000001</v>
      </c>
      <c r="C18" s="10">
        <v>0.16600000000000001</v>
      </c>
      <c r="D18" s="10">
        <v>0.16900000000000001</v>
      </c>
      <c r="E18" s="11">
        <v>0.18</v>
      </c>
      <c r="F18" s="11">
        <v>0.183</v>
      </c>
      <c r="G18" s="11">
        <v>0.18</v>
      </c>
      <c r="H18" s="12">
        <v>4.1000000000000002E-2</v>
      </c>
      <c r="I18" s="12">
        <v>4.2000000000000003E-2</v>
      </c>
      <c r="J18" s="12">
        <v>4.2000000000000003E-2</v>
      </c>
      <c r="K18" s="12">
        <v>4.1000000000000002E-2</v>
      </c>
      <c r="L18" s="12">
        <v>4.1000000000000002E-2</v>
      </c>
      <c r="M18" s="13">
        <v>4.2000000000000003E-2</v>
      </c>
    </row>
    <row r="19" spans="1:13" x14ac:dyDescent="0.25">
      <c r="A19" s="2" t="s">
        <v>13</v>
      </c>
      <c r="B19" s="9">
        <v>0.11799999999999999</v>
      </c>
      <c r="C19" s="10">
        <v>0.10199999999999999</v>
      </c>
      <c r="D19" s="10">
        <v>0.115</v>
      </c>
      <c r="E19" s="11">
        <v>0.14099999999999999</v>
      </c>
      <c r="F19" s="11">
        <v>0.13100000000000001</v>
      </c>
      <c r="G19" s="11">
        <v>0.13800000000000001</v>
      </c>
      <c r="H19" s="12">
        <v>4.3999999999999997E-2</v>
      </c>
      <c r="I19" s="12">
        <v>4.2000000000000003E-2</v>
      </c>
      <c r="J19" s="12">
        <v>4.1000000000000002E-2</v>
      </c>
      <c r="K19" s="12">
        <v>4.3999999999999997E-2</v>
      </c>
      <c r="L19" s="12">
        <v>4.2000000000000003E-2</v>
      </c>
      <c r="M19" s="13">
        <v>4.2000000000000003E-2</v>
      </c>
    </row>
    <row r="20" spans="1:13" x14ac:dyDescent="0.25">
      <c r="A20" s="2" t="s">
        <v>14</v>
      </c>
      <c r="B20" s="14">
        <v>4.2999999999999997E-2</v>
      </c>
      <c r="C20" s="12">
        <v>4.2000000000000003E-2</v>
      </c>
      <c r="D20" s="12">
        <v>4.3999999999999997E-2</v>
      </c>
      <c r="E20" s="11">
        <v>0.112</v>
      </c>
      <c r="F20" s="11">
        <v>0.111</v>
      </c>
      <c r="G20" s="11">
        <v>0.11</v>
      </c>
      <c r="H20" s="12">
        <v>4.2000000000000003E-2</v>
      </c>
      <c r="I20" s="12">
        <v>4.2000000000000003E-2</v>
      </c>
      <c r="J20" s="12">
        <v>4.2000000000000003E-2</v>
      </c>
      <c r="K20" s="12">
        <v>4.2000000000000003E-2</v>
      </c>
      <c r="L20" s="12">
        <v>4.2000000000000003E-2</v>
      </c>
      <c r="M20" s="13">
        <v>4.2000000000000003E-2</v>
      </c>
    </row>
    <row r="21" spans="1:13" x14ac:dyDescent="0.25">
      <c r="A21" s="2" t="s">
        <v>15</v>
      </c>
      <c r="B21" s="14">
        <v>4.2999999999999997E-2</v>
      </c>
      <c r="C21" s="12">
        <v>4.2000000000000003E-2</v>
      </c>
      <c r="D21" s="12">
        <v>4.2000000000000003E-2</v>
      </c>
      <c r="E21" s="11">
        <v>9.0999999999999998E-2</v>
      </c>
      <c r="F21" s="11">
        <v>9.4E-2</v>
      </c>
      <c r="G21" s="11">
        <v>9.5000000000000001E-2</v>
      </c>
      <c r="H21" s="12">
        <v>4.2999999999999997E-2</v>
      </c>
      <c r="I21" s="12">
        <v>4.2000000000000003E-2</v>
      </c>
      <c r="J21" s="12">
        <v>4.2000000000000003E-2</v>
      </c>
      <c r="K21" s="12">
        <v>4.2999999999999997E-2</v>
      </c>
      <c r="L21" s="12">
        <v>4.2000000000000003E-2</v>
      </c>
      <c r="M21" s="13">
        <v>4.1000000000000002E-2</v>
      </c>
    </row>
    <row r="22" spans="1:13" x14ac:dyDescent="0.25">
      <c r="A22" s="2" t="s">
        <v>16</v>
      </c>
      <c r="B22" s="15">
        <v>4.2999999999999997E-2</v>
      </c>
      <c r="C22" s="16">
        <v>4.1000000000000002E-2</v>
      </c>
      <c r="D22" s="16">
        <v>4.2000000000000003E-2</v>
      </c>
      <c r="E22" s="17">
        <v>8.1000000000000003E-2</v>
      </c>
      <c r="F22" s="17">
        <v>7.9000000000000001E-2</v>
      </c>
      <c r="G22" s="17">
        <v>7.9000000000000001E-2</v>
      </c>
      <c r="H22" s="16">
        <v>4.2000000000000003E-2</v>
      </c>
      <c r="I22" s="16">
        <v>4.2999999999999997E-2</v>
      </c>
      <c r="J22" s="16">
        <v>4.2000000000000003E-2</v>
      </c>
      <c r="K22" s="16">
        <v>4.2000000000000003E-2</v>
      </c>
      <c r="L22" s="16">
        <v>4.2000000000000003E-2</v>
      </c>
      <c r="M22" s="18">
        <v>4.3999999999999997E-2</v>
      </c>
    </row>
    <row r="25" spans="1:13" x14ac:dyDescent="0.25">
      <c r="B25" s="19" t="s">
        <v>17</v>
      </c>
      <c r="C25" s="1">
        <v>5.8999999999999997E-2</v>
      </c>
      <c r="D25" s="1">
        <v>5.8000000000000003E-2</v>
      </c>
      <c r="E25" s="1">
        <v>6.0999999999999999E-2</v>
      </c>
      <c r="F25" s="20">
        <f>AVERAGE(C25:E25)</f>
        <v>5.9333333333333328E-2</v>
      </c>
    </row>
    <row r="27" spans="1:13" x14ac:dyDescent="0.25">
      <c r="B27" s="21" t="s">
        <v>18</v>
      </c>
      <c r="C27" s="22" t="s">
        <v>19</v>
      </c>
    </row>
    <row r="28" spans="1:13" x14ac:dyDescent="0.25">
      <c r="B28" s="1">
        <v>500</v>
      </c>
      <c r="C28" s="1">
        <f>(B28*5)/245</f>
        <v>10.204081632653061</v>
      </c>
      <c r="D28" s="20">
        <f>AVERAGE(E28:G28)</f>
        <v>0.44833333333333331</v>
      </c>
      <c r="E28" s="5">
        <v>0.44500000000000001</v>
      </c>
      <c r="F28" s="5">
        <v>0.44700000000000001</v>
      </c>
      <c r="G28" s="5">
        <v>0.45300000000000001</v>
      </c>
    </row>
    <row r="29" spans="1:13" x14ac:dyDescent="0.25">
      <c r="B29" s="1">
        <f>(B28*2)/3</f>
        <v>333.33333333333331</v>
      </c>
      <c r="C29" s="1">
        <f t="shared" ref="C29:C35" si="0">(B29*5)/245</f>
        <v>6.8027210884353737</v>
      </c>
      <c r="D29" s="20">
        <f t="shared" ref="D29:D35" si="1">AVERAGE(E29:G29)</f>
        <v>0.32800000000000001</v>
      </c>
      <c r="E29" s="11">
        <v>0.32300000000000001</v>
      </c>
      <c r="F29" s="11">
        <v>0.33400000000000002</v>
      </c>
      <c r="G29" s="11">
        <v>0.32700000000000001</v>
      </c>
    </row>
    <row r="30" spans="1:13" x14ac:dyDescent="0.25">
      <c r="B30" s="1">
        <f t="shared" ref="B30:B35" si="2">(B29*2)/3</f>
        <v>222.2222222222222</v>
      </c>
      <c r="C30" s="1">
        <f t="shared" si="0"/>
        <v>4.5351473922902494</v>
      </c>
      <c r="D30" s="20"/>
      <c r="E30" s="11"/>
      <c r="F30" s="11"/>
      <c r="G30" s="11"/>
    </row>
    <row r="31" spans="1:13" x14ac:dyDescent="0.25">
      <c r="B31" s="1">
        <f t="shared" si="2"/>
        <v>148.14814814814812</v>
      </c>
      <c r="C31" s="1">
        <f t="shared" si="0"/>
        <v>3.023431594860166</v>
      </c>
      <c r="D31" s="20">
        <f t="shared" si="1"/>
        <v>0.18099999999999997</v>
      </c>
      <c r="E31" s="11">
        <v>0.18</v>
      </c>
      <c r="F31" s="11">
        <v>0.183</v>
      </c>
      <c r="G31" s="11">
        <v>0.18</v>
      </c>
    </row>
    <row r="32" spans="1:13" x14ac:dyDescent="0.25">
      <c r="B32" s="1">
        <f t="shared" si="2"/>
        <v>98.765432098765416</v>
      </c>
      <c r="C32" s="1">
        <f t="shared" si="0"/>
        <v>2.0156210632401104</v>
      </c>
      <c r="D32" s="20">
        <f t="shared" si="1"/>
        <v>0.13666666666666669</v>
      </c>
      <c r="E32" s="11">
        <v>0.14099999999999999</v>
      </c>
      <c r="F32" s="11">
        <v>0.13100000000000001</v>
      </c>
      <c r="G32" s="11">
        <v>0.13800000000000001</v>
      </c>
    </row>
    <row r="33" spans="2:7" x14ac:dyDescent="0.25">
      <c r="B33" s="1">
        <f t="shared" si="2"/>
        <v>65.843621399176939</v>
      </c>
      <c r="C33" s="1">
        <f t="shared" si="0"/>
        <v>1.3437473754934068</v>
      </c>
      <c r="D33" s="20">
        <f t="shared" si="1"/>
        <v>0.111</v>
      </c>
      <c r="E33" s="11">
        <v>0.112</v>
      </c>
      <c r="F33" s="11">
        <v>0.111</v>
      </c>
      <c r="G33" s="11">
        <v>0.11</v>
      </c>
    </row>
    <row r="34" spans="2:7" x14ac:dyDescent="0.25">
      <c r="B34" s="1">
        <f t="shared" si="2"/>
        <v>43.89574759945129</v>
      </c>
      <c r="C34" s="1">
        <f t="shared" si="0"/>
        <v>0.89583158366227122</v>
      </c>
      <c r="D34" s="20">
        <f t="shared" si="1"/>
        <v>9.3333333333333338E-2</v>
      </c>
      <c r="E34" s="11">
        <v>9.0999999999999998E-2</v>
      </c>
      <c r="F34" s="11">
        <v>9.4E-2</v>
      </c>
      <c r="G34" s="11">
        <v>9.5000000000000001E-2</v>
      </c>
    </row>
    <row r="35" spans="2:7" x14ac:dyDescent="0.25">
      <c r="B35" s="1">
        <f t="shared" si="2"/>
        <v>29.263831732967528</v>
      </c>
      <c r="C35" s="1">
        <f t="shared" si="0"/>
        <v>0.59722105577484752</v>
      </c>
      <c r="D35" s="20">
        <f t="shared" si="1"/>
        <v>7.9666666666666663E-2</v>
      </c>
      <c r="E35" s="17">
        <v>8.1000000000000003E-2</v>
      </c>
      <c r="F35" s="17">
        <v>7.9000000000000001E-2</v>
      </c>
      <c r="G35" s="17">
        <v>7.9000000000000001E-2</v>
      </c>
    </row>
    <row r="56" spans="1:13" x14ac:dyDescent="0.25">
      <c r="F56" s="20"/>
    </row>
    <row r="57" spans="1:13" x14ac:dyDescent="0.25">
      <c r="F57" s="20"/>
    </row>
    <row r="58" spans="1:13" x14ac:dyDescent="0.25">
      <c r="F58" s="20"/>
    </row>
    <row r="59" spans="1:13" x14ac:dyDescent="0.25">
      <c r="A59" s="23"/>
      <c r="C59" s="23"/>
      <c r="D59" s="23"/>
      <c r="E59" s="23"/>
      <c r="F59" s="24"/>
      <c r="G59" s="23"/>
    </row>
    <row r="60" spans="1:13" x14ac:dyDescent="0.25">
      <c r="F60" s="20"/>
    </row>
    <row r="61" spans="1:13" x14ac:dyDescent="0.25">
      <c r="F61" s="20"/>
      <c r="L61" s="20"/>
      <c r="M61" s="25"/>
    </row>
    <row r="62" spans="1:13" x14ac:dyDescent="0.25">
      <c r="F62" s="20"/>
    </row>
    <row r="63" spans="1:13" x14ac:dyDescent="0.25">
      <c r="F63" s="20"/>
    </row>
    <row r="64" spans="1:13" x14ac:dyDescent="0.25">
      <c r="F64" s="20"/>
    </row>
    <row r="65" spans="1:13" x14ac:dyDescent="0.25">
      <c r="F65" s="20"/>
    </row>
    <row r="66" spans="1:13" x14ac:dyDescent="0.25">
      <c r="A66" s="1">
        <v>1</v>
      </c>
      <c r="B66" s="1">
        <f>((A66*5)/245)*1000</f>
        <v>20.408163265306122</v>
      </c>
      <c r="C66" s="1">
        <v>0.33300000000000002</v>
      </c>
      <c r="D66" s="1">
        <v>0.24199999999999999</v>
      </c>
      <c r="E66" s="1">
        <v>0.247</v>
      </c>
      <c r="F66" s="20">
        <f t="shared" ref="F66:F71" si="3">AVERAGE(C66:E66)</f>
        <v>0.27399999999999997</v>
      </c>
      <c r="G66" s="1">
        <f t="shared" ref="G66:G71" si="4">STDEV(C66:E66)</f>
        <v>5.1156622249714866E-2</v>
      </c>
    </row>
    <row r="67" spans="1:13" x14ac:dyDescent="0.25">
      <c r="A67" s="23">
        <f>(A66*2)/3</f>
        <v>0.66666666666666663</v>
      </c>
      <c r="B67" s="23">
        <f t="shared" ref="B66:B71" si="5">((A67*5)/245)*1000</f>
        <v>13.605442176870747</v>
      </c>
      <c r="C67" s="23">
        <v>0.189</v>
      </c>
      <c r="D67" s="23">
        <v>0.19400000000000001</v>
      </c>
      <c r="E67" s="23">
        <v>0.19</v>
      </c>
      <c r="F67" s="24">
        <f t="shared" si="3"/>
        <v>0.19099999999999998</v>
      </c>
      <c r="G67" s="23">
        <f t="shared" si="4"/>
        <v>2.6457513110645929E-3</v>
      </c>
      <c r="I67" s="1" t="s">
        <v>20</v>
      </c>
    </row>
    <row r="68" spans="1:13" x14ac:dyDescent="0.25">
      <c r="A68" s="1">
        <f t="shared" ref="A68:A71" si="6">(A67*2)/3</f>
        <v>0.44444444444444442</v>
      </c>
      <c r="B68" s="1">
        <f t="shared" si="5"/>
        <v>9.0702947845804989</v>
      </c>
      <c r="C68" s="1">
        <v>0.152</v>
      </c>
      <c r="D68" s="1">
        <v>0.14799999999999999</v>
      </c>
      <c r="E68" s="1">
        <v>0.14599999999999999</v>
      </c>
      <c r="F68" s="20">
        <f t="shared" si="3"/>
        <v>0.14866666666666664</v>
      </c>
      <c r="G68" s="1">
        <f t="shared" si="4"/>
        <v>3.0550504633038958E-3</v>
      </c>
      <c r="I68" s="1">
        <f>(C67-0.0599)/0.0385</f>
        <v>3.3532467532467529</v>
      </c>
      <c r="J68" s="1">
        <f t="shared" ref="J68:K68" si="7">(D67-0.0599)/0.0385</f>
        <v>3.4831168831168831</v>
      </c>
      <c r="K68" s="1">
        <f t="shared" si="7"/>
        <v>3.3792207792207791</v>
      </c>
    </row>
    <row r="69" spans="1:13" x14ac:dyDescent="0.25">
      <c r="A69" s="1">
        <f t="shared" si="6"/>
        <v>0.29629629629629628</v>
      </c>
      <c r="B69" s="1">
        <f t="shared" si="5"/>
        <v>6.046863189720332</v>
      </c>
      <c r="C69" s="1">
        <v>0.11600000000000001</v>
      </c>
      <c r="D69" s="1">
        <v>0.11899999999999999</v>
      </c>
      <c r="E69" s="1">
        <v>0.11799999999999999</v>
      </c>
      <c r="F69" s="20">
        <f t="shared" si="3"/>
        <v>0.11766666666666666</v>
      </c>
      <c r="G69" s="1">
        <f t="shared" si="4"/>
        <v>1.5275252316519405E-3</v>
      </c>
    </row>
    <row r="70" spans="1:13" x14ac:dyDescent="0.25">
      <c r="A70" s="1">
        <f t="shared" si="6"/>
        <v>0.19753086419753085</v>
      </c>
      <c r="B70" s="1">
        <f t="shared" si="5"/>
        <v>4.0312421264802216</v>
      </c>
      <c r="C70" s="1">
        <v>0.10100000000000001</v>
      </c>
      <c r="D70" s="1">
        <v>0.10100000000000001</v>
      </c>
      <c r="E70" s="1">
        <v>0.10299999999999999</v>
      </c>
      <c r="F70" s="20">
        <f t="shared" si="3"/>
        <v>0.10166666666666667</v>
      </c>
      <c r="G70" s="1">
        <f t="shared" si="4"/>
        <v>1.1547005383792447E-3</v>
      </c>
      <c r="I70" s="1">
        <f>(I68*100)/13.605442</f>
        <v>24.646363956766365</v>
      </c>
      <c r="J70" s="1">
        <f t="shared" ref="J70:K70" si="8">(J68*100)/13.605442</f>
        <v>25.600909423720914</v>
      </c>
      <c r="K70" s="1">
        <f t="shared" si="8"/>
        <v>24.837273050157275</v>
      </c>
      <c r="L70" s="20">
        <f>AVERAGE(I70:K70)</f>
        <v>25.028182143548182</v>
      </c>
      <c r="M70" s="25">
        <f>STDEV(I70:K70)</f>
        <v>0.50509798413315199</v>
      </c>
    </row>
    <row r="71" spans="1:13" x14ac:dyDescent="0.25">
      <c r="A71" s="1">
        <f t="shared" si="6"/>
        <v>0.13168724279835389</v>
      </c>
      <c r="B71" s="1">
        <f t="shared" si="5"/>
        <v>2.6874947509868137</v>
      </c>
      <c r="C71" s="1">
        <v>8.5999999999999993E-2</v>
      </c>
      <c r="D71" s="1">
        <v>8.7999999999999995E-2</v>
      </c>
      <c r="E71" s="1">
        <v>8.5999999999999993E-2</v>
      </c>
      <c r="F71" s="20">
        <f t="shared" si="3"/>
        <v>8.666666666666667E-2</v>
      </c>
      <c r="G71" s="1">
        <f t="shared" si="4"/>
        <v>1.1547005383792527E-3</v>
      </c>
    </row>
  </sheetData>
  <mergeCells count="1">
    <mergeCell ref="G4:H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566905-9FE0-4274-B65E-9C62576E2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F08677-2EC1-4E53-8501-47FF4B8FB8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B834AB-EAD6-4F77-B942-CA9616E0FD3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43ebcd3-9da5-4189-bb31-d16450608871"/>
    <ds:schemaRef ds:uri="http://purl.org/dc/elements/1.1/"/>
    <ds:schemaRef ds:uri="c59349ad-2911-4787-989c-8dd943016e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2021-07-16T09:16:53Z</dcterms:created>
  <dcterms:modified xsi:type="dcterms:W3CDTF">2021-12-14T16:25:05Z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