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eu365-my.sharepoint.com/personal/nacemes_ceu_es/Documents/DATOS/Nuria/DOCENCIA/Trabajos fin de carrera/2021-22/Def/"/>
    </mc:Choice>
  </mc:AlternateContent>
  <bookViews>
    <workbookView xWindow="0" yWindow="0" windowWidth="14400" windowHeight="4905"/>
  </bookViews>
  <sheets>
    <sheet name="End poin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7" i="1" l="1"/>
  <c r="N47" i="1"/>
  <c r="L47" i="1"/>
  <c r="N45" i="1"/>
  <c r="M45" i="1"/>
  <c r="L45" i="1"/>
  <c r="L38" i="1"/>
  <c r="L40" i="1" s="1"/>
  <c r="M40" i="1"/>
  <c r="N40" i="1"/>
  <c r="C39" i="1"/>
  <c r="C40" i="1"/>
  <c r="C41" i="1"/>
  <c r="C42" i="1"/>
  <c r="C38" i="1"/>
  <c r="O38" i="1"/>
  <c r="N38" i="1"/>
  <c r="M38" i="1"/>
  <c r="D27" i="1"/>
  <c r="D28" i="1"/>
  <c r="D29" i="1"/>
  <c r="D30" i="1"/>
  <c r="D31" i="1"/>
  <c r="D26" i="1"/>
  <c r="H27" i="1"/>
  <c r="H28" i="1"/>
  <c r="H29" i="1"/>
  <c r="H30" i="1"/>
  <c r="H31" i="1"/>
  <c r="H26" i="1"/>
  <c r="C27" i="1"/>
  <c r="C28" i="1" s="1"/>
  <c r="C29" i="1" s="1"/>
  <c r="C30" i="1" s="1"/>
  <c r="C31" i="1" s="1"/>
  <c r="P45" i="1" l="1"/>
  <c r="P47" i="1"/>
  <c r="O45" i="1"/>
  <c r="P40" i="1"/>
  <c r="O40" i="1"/>
  <c r="P38" i="1"/>
  <c r="O47" i="1" l="1"/>
</calcChain>
</file>

<file path=xl/sharedStrings.xml><?xml version="1.0" encoding="utf-8"?>
<sst xmlns="http://schemas.openxmlformats.org/spreadsheetml/2006/main" count="24" uniqueCount="21">
  <si>
    <t>User: USER</t>
  </si>
  <si>
    <t>Path: C:\Program Files (x86)\BMG\SPECTROstar Nano\User\Data\</t>
  </si>
  <si>
    <t>Test ID: 585</t>
  </si>
  <si>
    <t>Test Name: Flavonoides Totales</t>
  </si>
  <si>
    <t>Date: 16/07/2021</t>
  </si>
  <si>
    <t>Time: 16:39:21</t>
  </si>
  <si>
    <t>Absorbance</t>
  </si>
  <si>
    <t>Absorbance values are displayed as OD</t>
  </si>
  <si>
    <t>Raw Data (510)</t>
  </si>
  <si>
    <t>A</t>
  </si>
  <si>
    <t>B</t>
  </si>
  <si>
    <t>C</t>
  </si>
  <si>
    <t>D</t>
  </si>
  <si>
    <t>E</t>
  </si>
  <si>
    <t>F</t>
  </si>
  <si>
    <t>% Flavonoides</t>
  </si>
  <si>
    <t>Vid roja mg/mL</t>
  </si>
  <si>
    <t>µg/mL en pocillo</t>
  </si>
  <si>
    <t>Epicat mg/mL</t>
  </si>
  <si>
    <t>Interpolando en recta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</si>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</sst>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206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5" borderId="4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4" fillId="0" borderId="0" xfId="0" applyFont="1"/>
    <xf numFmtId="0" fontId="1" fillId="3" borderId="0" xfId="0" applyFont="1" applyFill="1"/>
    <xf numFmtId="0" fontId="1" fillId="0" borderId="5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3" borderId="0" xfId="0" applyFont="1" applyFill="1" applyAlignment="1"/>
    <xf numFmtId="0" fontId="0" fillId="3" borderId="0" xfId="0" applyFill="1" applyAlignment="1"/>
    <xf numFmtId="0" fontId="2" fillId="3" borderId="0" xfId="0" applyFont="1" applyFill="1"/>
    <xf numFmtId="0" fontId="3" fillId="3" borderId="0" xfId="0" applyFont="1" applyFill="1"/>
    <xf numFmtId="0" fontId="1" fillId="4" borderId="0" xfId="0" applyFont="1" applyFill="1"/>
    <xf numFmtId="0" fontId="1" fillId="4" borderId="0" xfId="0" applyFont="1" applyFill="1" applyAlignment="1"/>
    <xf numFmtId="0" fontId="0" fillId="4" borderId="0" xfId="0" applyFill="1" applyAlignment="1"/>
    <xf numFmtId="0" fontId="2" fillId="4" borderId="0" xfId="0" applyFont="1" applyFill="1"/>
    <xf numFmtId="0" fontId="3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4211636045494312"/>
                  <c:y val="4.166666666666666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'End point'!$L$24:$L$29</c:f>
              <c:numCache>
                <c:formatCode>General</c:formatCode>
                <c:ptCount val="6"/>
                <c:pt idx="0">
                  <c:v>1.3157894736842105E-2</c:v>
                </c:pt>
                <c:pt idx="1">
                  <c:v>8.7719298245614048E-3</c:v>
                </c:pt>
                <c:pt idx="2">
                  <c:v>5.8479532163742695E-3</c:v>
                </c:pt>
                <c:pt idx="3">
                  <c:v>3.8986354775828462E-3</c:v>
                </c:pt>
                <c:pt idx="4">
                  <c:v>2.5990903183885639E-3</c:v>
                </c:pt>
                <c:pt idx="5">
                  <c:v>1.7327268789257093E-3</c:v>
                </c:pt>
              </c:numCache>
            </c:numRef>
          </c:xVal>
          <c:yVal>
            <c:numRef>
              <c:f>'End point'!$M$24:$M$29</c:f>
              <c:numCache>
                <c:formatCode>General</c:formatCode>
                <c:ptCount val="6"/>
                <c:pt idx="0">
                  <c:v>0.42133333333333334</c:v>
                </c:pt>
                <c:pt idx="1">
                  <c:v>0.31566666666666671</c:v>
                </c:pt>
                <c:pt idx="2">
                  <c:v>0.24066666666666667</c:v>
                </c:pt>
                <c:pt idx="3">
                  <c:v>0.19866666666666669</c:v>
                </c:pt>
                <c:pt idx="4">
                  <c:v>0.17566666666666664</c:v>
                </c:pt>
                <c:pt idx="5">
                  <c:v>0.154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37-4F25-B702-81CAD295C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852552"/>
        <c:axId val="426855176"/>
      </c:scatterChart>
      <c:valAx>
        <c:axId val="426852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 µg/mL Epicatequina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6855176"/>
        <c:crosses val="autoZero"/>
        <c:crossBetween val="midCat"/>
      </c:valAx>
      <c:valAx>
        <c:axId val="426855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Absorbancia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6852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257175</xdr:colOff>
      <xdr:row>16</xdr:row>
      <xdr:rowOff>66675</xdr:rowOff>
    </xdr:from>
    <xdr:to>
      <xdr:col>19</xdr:col>
      <xdr:colOff>257175</xdr:colOff>
      <xdr:row>30</xdr:row>
      <xdr:rowOff>142875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7"/>
  <sheetViews>
    <sheetView tabSelected="1" topLeftCell="A19" workbookViewId="0">
      <selection activeCell="O40" sqref="O40:P40"/>
    </sheetView>
  </sheetViews>
  <sheetFormatPr baseColWidth="10" defaultRowHeight="15" x14ac:dyDescent="0.25"/>
  <cols>
    <col min="1" max="1" width="4.28515625" style="1" customWidth="1"/>
    <col min="2" max="2" width="15.140625" style="1" customWidth="1"/>
    <col min="3" max="16384" width="11.42578125" style="1"/>
  </cols>
  <sheetData>
    <row r="3" spans="1:11" x14ac:dyDescent="0.25">
      <c r="A3" s="1" t="s">
        <v>0</v>
      </c>
    </row>
    <row r="4" spans="1:11" x14ac:dyDescent="0.25">
      <c r="A4" s="1" t="s">
        <v>1</v>
      </c>
    </row>
    <row r="5" spans="1:11" x14ac:dyDescent="0.25">
      <c r="A5" s="1" t="s">
        <v>2</v>
      </c>
      <c r="I5" s="1" t="s">
        <v>15</v>
      </c>
      <c r="J5" s="2">
        <v>7.0492121024202321</v>
      </c>
      <c r="K5" s="3">
        <v>7.3048830076894777E-2</v>
      </c>
    </row>
    <row r="6" spans="1:11" x14ac:dyDescent="0.25">
      <c r="A6" s="1" t="s">
        <v>3</v>
      </c>
    </row>
    <row r="7" spans="1:11" x14ac:dyDescent="0.25">
      <c r="A7" s="1" t="s">
        <v>4</v>
      </c>
    </row>
    <row r="8" spans="1:11" x14ac:dyDescent="0.25">
      <c r="A8" s="1" t="s">
        <v>5</v>
      </c>
    </row>
    <row r="9" spans="1:11" x14ac:dyDescent="0.25">
      <c r="A9" s="1" t="s">
        <v>6</v>
      </c>
      <c r="D9" s="1" t="s">
        <v>7</v>
      </c>
    </row>
    <row r="13" spans="1:11" x14ac:dyDescent="0.25">
      <c r="B13" s="1" t="s">
        <v>8</v>
      </c>
    </row>
    <row r="14" spans="1:11" x14ac:dyDescent="0.25"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</row>
    <row r="15" spans="1:11" x14ac:dyDescent="0.25">
      <c r="A15" s="4" t="s">
        <v>9</v>
      </c>
      <c r="B15" s="5">
        <v>0.25599999999999995</v>
      </c>
      <c r="C15" s="6">
        <v>0.25599999999999995</v>
      </c>
      <c r="D15" s="6">
        <v>0.253</v>
      </c>
      <c r="E15" s="7">
        <v>0.42399999999999999</v>
      </c>
      <c r="F15" s="7">
        <v>0.42299999999999999</v>
      </c>
      <c r="G15" s="7">
        <v>0.41699999999999998</v>
      </c>
      <c r="H15" s="8">
        <v>4.7E-2</v>
      </c>
      <c r="I15" s="9">
        <v>9.1999999999999998E-2</v>
      </c>
    </row>
    <row r="16" spans="1:11" x14ac:dyDescent="0.25">
      <c r="A16" s="4" t="s">
        <v>10</v>
      </c>
      <c r="B16" s="10">
        <v>0.20699999999999999</v>
      </c>
      <c r="C16" s="11">
        <v>0.20600000000000002</v>
      </c>
      <c r="D16" s="11">
        <v>0.20799999999999999</v>
      </c>
      <c r="E16" s="12">
        <v>0.312</v>
      </c>
      <c r="F16" s="12">
        <v>0.31900000000000001</v>
      </c>
      <c r="G16" s="12">
        <v>0.316</v>
      </c>
      <c r="H16" s="13">
        <v>0.05</v>
      </c>
      <c r="I16" s="14">
        <v>0.104</v>
      </c>
    </row>
    <row r="17" spans="1:13" x14ac:dyDescent="0.25">
      <c r="A17" s="4" t="s">
        <v>11</v>
      </c>
      <c r="B17" s="10">
        <v>0.16800000000000001</v>
      </c>
      <c r="C17" s="11">
        <v>0.16400000000000001</v>
      </c>
      <c r="D17" s="11">
        <v>0.16500000000000001</v>
      </c>
      <c r="E17" s="12">
        <v>0.24</v>
      </c>
      <c r="F17" s="12">
        <v>0.24199999999999999</v>
      </c>
      <c r="G17" s="12">
        <v>0.24</v>
      </c>
      <c r="H17" s="13">
        <v>4.7E-2</v>
      </c>
      <c r="I17" s="14">
        <v>9.7000000000000003E-2</v>
      </c>
    </row>
    <row r="18" spans="1:13" x14ac:dyDescent="0.25">
      <c r="A18" s="4" t="s">
        <v>12</v>
      </c>
      <c r="B18" s="10">
        <v>0.14499999999999999</v>
      </c>
      <c r="C18" s="11">
        <v>0.14699999999999999</v>
      </c>
      <c r="D18" s="11">
        <v>0.14399999999999999</v>
      </c>
      <c r="E18" s="12">
        <v>0.19900000000000001</v>
      </c>
      <c r="F18" s="12">
        <v>0.20100000000000001</v>
      </c>
      <c r="G18" s="12">
        <v>0.19600000000000001</v>
      </c>
      <c r="H18" s="13">
        <v>4.5999999999999999E-2</v>
      </c>
      <c r="I18" s="19">
        <v>4.5999999999999999E-2</v>
      </c>
    </row>
    <row r="19" spans="1:13" x14ac:dyDescent="0.25">
      <c r="A19" s="4" t="s">
        <v>13</v>
      </c>
      <c r="B19" s="10">
        <v>0.13900000000000001</v>
      </c>
      <c r="C19" s="11">
        <v>0.123</v>
      </c>
      <c r="D19" s="11">
        <v>0.13100000000000001</v>
      </c>
      <c r="E19" s="12">
        <v>0.17499999999999999</v>
      </c>
      <c r="F19" s="12">
        <v>0.16900000000000001</v>
      </c>
      <c r="G19" s="12">
        <v>0.183</v>
      </c>
      <c r="H19" s="13">
        <v>4.5999999999999999E-2</v>
      </c>
      <c r="I19" s="19">
        <v>4.5999999999999999E-2</v>
      </c>
    </row>
    <row r="20" spans="1:13" x14ac:dyDescent="0.25">
      <c r="A20" s="4" t="s">
        <v>14</v>
      </c>
      <c r="B20" s="21"/>
      <c r="C20" s="22"/>
      <c r="D20" s="22"/>
      <c r="E20" s="15">
        <v>0.14399999999999999</v>
      </c>
      <c r="F20" s="15">
        <v>0.16</v>
      </c>
      <c r="G20" s="15">
        <v>0.158</v>
      </c>
      <c r="H20" s="16">
        <v>4.5999999999999999E-2</v>
      </c>
      <c r="I20" s="20">
        <v>4.5999999999999999E-2</v>
      </c>
    </row>
    <row r="24" spans="1:13" x14ac:dyDescent="0.25">
      <c r="L24" s="1">
        <v>1.3157894736842105E-2</v>
      </c>
      <c r="M24" s="1">
        <v>0.42133333333333334</v>
      </c>
    </row>
    <row r="25" spans="1:13" x14ac:dyDescent="0.25">
      <c r="C25" s="1" t="s">
        <v>18</v>
      </c>
      <c r="D25" s="1" t="s">
        <v>17</v>
      </c>
      <c r="L25" s="1">
        <v>8.7719298245614048E-3</v>
      </c>
      <c r="M25" s="1">
        <v>0.31566666666666671</v>
      </c>
    </row>
    <row r="26" spans="1:13" x14ac:dyDescent="0.25">
      <c r="C26" s="1">
        <v>0.1</v>
      </c>
      <c r="D26" s="1">
        <f>(C26*200)/1520</f>
        <v>1.3157894736842105E-2</v>
      </c>
      <c r="E26" s="1">
        <v>0.42399999999999999</v>
      </c>
      <c r="F26" s="1">
        <v>0.42299999999999999</v>
      </c>
      <c r="G26" s="1">
        <v>0.41699999999999998</v>
      </c>
      <c r="H26" s="2">
        <f>AVERAGE(E26:G26)</f>
        <v>0.42133333333333334</v>
      </c>
      <c r="L26" s="1">
        <v>5.8479532163742695E-3</v>
      </c>
      <c r="M26" s="1">
        <v>0.24066666666666667</v>
      </c>
    </row>
    <row r="27" spans="1:13" x14ac:dyDescent="0.25">
      <c r="C27" s="1">
        <f>(C26*2)/3</f>
        <v>6.6666666666666666E-2</v>
      </c>
      <c r="D27" s="1">
        <f t="shared" ref="D27:D31" si="0">(C27*200)/1520</f>
        <v>8.7719298245614048E-3</v>
      </c>
      <c r="E27" s="1">
        <v>0.312</v>
      </c>
      <c r="F27" s="1">
        <v>0.31900000000000001</v>
      </c>
      <c r="G27" s="1">
        <v>0.316</v>
      </c>
      <c r="H27" s="2">
        <f t="shared" ref="H27:H31" si="1">AVERAGE(E27:G27)</f>
        <v>0.31566666666666671</v>
      </c>
      <c r="L27" s="1">
        <v>3.8986354775828462E-3</v>
      </c>
      <c r="M27" s="1">
        <v>0.19866666666666669</v>
      </c>
    </row>
    <row r="28" spans="1:13" x14ac:dyDescent="0.25">
      <c r="C28" s="1">
        <f t="shared" ref="C28:C31" si="2">(C27*2)/3</f>
        <v>4.4444444444444446E-2</v>
      </c>
      <c r="D28" s="1">
        <f t="shared" si="0"/>
        <v>5.8479532163742695E-3</v>
      </c>
      <c r="E28" s="1">
        <v>0.24</v>
      </c>
      <c r="F28" s="1">
        <v>0.24199999999999999</v>
      </c>
      <c r="G28" s="1">
        <v>0.24</v>
      </c>
      <c r="H28" s="2">
        <f t="shared" si="1"/>
        <v>0.24066666666666667</v>
      </c>
      <c r="L28" s="1">
        <v>2.5990903183885639E-3</v>
      </c>
      <c r="M28" s="1">
        <v>0.17566666666666664</v>
      </c>
    </row>
    <row r="29" spans="1:13" x14ac:dyDescent="0.25">
      <c r="C29" s="1">
        <f t="shared" si="2"/>
        <v>2.9629629629629631E-2</v>
      </c>
      <c r="D29" s="1">
        <f t="shared" si="0"/>
        <v>3.8986354775828462E-3</v>
      </c>
      <c r="E29" s="1">
        <v>0.19900000000000001</v>
      </c>
      <c r="F29" s="1">
        <v>0.20100000000000001</v>
      </c>
      <c r="G29" s="1">
        <v>0.19600000000000001</v>
      </c>
      <c r="H29" s="2">
        <f t="shared" si="1"/>
        <v>0.19866666666666669</v>
      </c>
      <c r="L29" s="1">
        <v>1.7327268789257093E-3</v>
      </c>
      <c r="M29" s="1">
        <v>0.154</v>
      </c>
    </row>
    <row r="30" spans="1:13" x14ac:dyDescent="0.25">
      <c r="C30" s="1">
        <f t="shared" si="2"/>
        <v>1.9753086419753086E-2</v>
      </c>
      <c r="D30" s="1">
        <f t="shared" si="0"/>
        <v>2.5990903183885639E-3</v>
      </c>
      <c r="E30" s="1">
        <v>0.17499999999999999</v>
      </c>
      <c r="F30" s="1">
        <v>0.16900000000000001</v>
      </c>
      <c r="G30" s="1">
        <v>0.183</v>
      </c>
      <c r="H30" s="2">
        <f t="shared" si="1"/>
        <v>0.17566666666666664</v>
      </c>
    </row>
    <row r="31" spans="1:13" x14ac:dyDescent="0.25">
      <c r="C31" s="1">
        <f t="shared" si="2"/>
        <v>1.3168724279835391E-2</v>
      </c>
      <c r="D31" s="1">
        <f t="shared" si="0"/>
        <v>1.7327268789257093E-3</v>
      </c>
      <c r="E31" s="1">
        <v>0.14399999999999999</v>
      </c>
      <c r="F31" s="1">
        <v>0.16</v>
      </c>
      <c r="G31" s="1">
        <v>0.158</v>
      </c>
      <c r="H31" s="2">
        <f t="shared" si="1"/>
        <v>0.154</v>
      </c>
    </row>
    <row r="35" spans="2:16" x14ac:dyDescent="0.25">
      <c r="O35" s="2"/>
    </row>
    <row r="37" spans="2:16" x14ac:dyDescent="0.25">
      <c r="B37" s="1" t="s">
        <v>16</v>
      </c>
      <c r="C37" s="17" t="s">
        <v>17</v>
      </c>
    </row>
    <row r="38" spans="2:16" x14ac:dyDescent="0.25">
      <c r="B38" s="27">
        <v>0.66666666666666663</v>
      </c>
      <c r="C38" s="27">
        <f>((B38*200)/1520)*1000</f>
        <v>87.719298245614013</v>
      </c>
      <c r="D38" s="27">
        <v>0.25599999999999995</v>
      </c>
      <c r="E38" s="27">
        <v>0.25599999999999995</v>
      </c>
      <c r="F38" s="27">
        <v>0.253</v>
      </c>
      <c r="J38" s="23" t="s">
        <v>19</v>
      </c>
      <c r="K38" s="24"/>
      <c r="L38" s="18">
        <f>((0.207-0.1105)/23.409)*1000</f>
        <v>4.1223461061984699</v>
      </c>
      <c r="M38" s="18">
        <f>((0.206-0.1105)/23.409)*1000</f>
        <v>4.0796274936990038</v>
      </c>
      <c r="N38" s="18">
        <f>((0.208-0.1105)/23.409)*1000</f>
        <v>4.1650647186979368</v>
      </c>
      <c r="O38" s="25">
        <f>AVERAGE(L38:N38)</f>
        <v>4.1223461061984707</v>
      </c>
      <c r="P38" s="26">
        <f>STDEV(L38:N38)</f>
        <v>4.2718612499466513E-2</v>
      </c>
    </row>
    <row r="39" spans="2:16" x14ac:dyDescent="0.25">
      <c r="B39" s="18">
        <v>0.44444444444444442</v>
      </c>
      <c r="C39" s="18">
        <f t="shared" ref="C39:C44" si="3">((B39*200)/1520)*1000</f>
        <v>58.479532163742689</v>
      </c>
      <c r="D39" s="18">
        <v>0.20699999999999999</v>
      </c>
      <c r="E39" s="18">
        <v>0.20600000000000002</v>
      </c>
      <c r="F39" s="18">
        <v>0.20799999999999999</v>
      </c>
      <c r="O39" s="2"/>
      <c r="P39" s="3"/>
    </row>
    <row r="40" spans="2:16" x14ac:dyDescent="0.25">
      <c r="B40" s="1">
        <v>0.29629629629629628</v>
      </c>
      <c r="C40" s="1">
        <f t="shared" si="3"/>
        <v>38.98635477582846</v>
      </c>
      <c r="D40" s="1">
        <v>0.16800000000000001</v>
      </c>
      <c r="E40" s="1">
        <v>0.16400000000000001</v>
      </c>
      <c r="F40" s="1">
        <v>0.16500000000000001</v>
      </c>
      <c r="K40" s="18" t="s">
        <v>20</v>
      </c>
      <c r="L40" s="18">
        <f>(L38*100)/58.47953</f>
        <v>7.0492121024202321</v>
      </c>
      <c r="M40" s="18">
        <f t="shared" ref="M40:N40" si="4">(M38*100)/58.47953</f>
        <v>6.9761632723433378</v>
      </c>
      <c r="N40" s="18">
        <f t="shared" si="4"/>
        <v>7.1222609324971273</v>
      </c>
      <c r="O40" s="25">
        <f t="shared" ref="O39:O40" si="5">AVERAGE(L40:N40)</f>
        <v>7.0492121024202321</v>
      </c>
      <c r="P40" s="26">
        <f t="shared" ref="P39:P40" si="6">STDEV(L40:N40)</f>
        <v>7.3048830076894777E-2</v>
      </c>
    </row>
    <row r="41" spans="2:16" x14ac:dyDescent="0.25">
      <c r="B41" s="1">
        <v>0.19753086419753085</v>
      </c>
      <c r="C41" s="1">
        <f t="shared" si="3"/>
        <v>25.990903183885639</v>
      </c>
      <c r="D41" s="1">
        <v>0.14499999999999999</v>
      </c>
      <c r="E41" s="1">
        <v>0.14699999999999999</v>
      </c>
      <c r="F41" s="1">
        <v>0.14399999999999999</v>
      </c>
    </row>
    <row r="42" spans="2:16" x14ac:dyDescent="0.25">
      <c r="B42" s="1">
        <v>0.13168724279835389</v>
      </c>
      <c r="C42" s="1">
        <f t="shared" si="3"/>
        <v>17.32726878925709</v>
      </c>
      <c r="D42" s="1">
        <v>0.13900000000000001</v>
      </c>
      <c r="E42" s="1">
        <v>0.123</v>
      </c>
      <c r="F42" s="1">
        <v>0.13100000000000001</v>
      </c>
    </row>
    <row r="45" spans="2:16" x14ac:dyDescent="0.25">
      <c r="J45" s="28" t="s">
        <v>19</v>
      </c>
      <c r="K45" s="29"/>
      <c r="L45" s="27">
        <f>((0.256-0.1105)/23.409)*1000</f>
        <v>6.2155581186723063</v>
      </c>
      <c r="M45" s="27">
        <f>((0.256-0.1105)/23.409)*1000</f>
        <v>6.2155581186723063</v>
      </c>
      <c r="N45" s="27">
        <f>((0.253-0.1105)/23.409)*1000</f>
        <v>6.0874022811739081</v>
      </c>
      <c r="O45" s="30">
        <f>AVERAGE(L45:N45)</f>
        <v>6.1728395061728394</v>
      </c>
      <c r="P45" s="31">
        <f>STDEV(L45:N45)</f>
        <v>7.3990807277922135E-2</v>
      </c>
    </row>
    <row r="46" spans="2:16" x14ac:dyDescent="0.25">
      <c r="O46" s="2"/>
      <c r="P46" s="3"/>
    </row>
    <row r="47" spans="2:16" x14ac:dyDescent="0.25">
      <c r="K47" s="27" t="s">
        <v>20</v>
      </c>
      <c r="L47" s="27">
        <f>(L45*100)/87.7192982</f>
        <v>7.0857362589710124</v>
      </c>
      <c r="M47" s="27">
        <f t="shared" ref="M47:N47" si="7">(M45*100)/87.7192982</f>
        <v>7.0857362589710124</v>
      </c>
      <c r="N47" s="27">
        <f t="shared" si="7"/>
        <v>6.9396386041468681</v>
      </c>
      <c r="O47" s="30">
        <f t="shared" ref="O47" si="8">AVERAGE(L47:N47)</f>
        <v>7.0370370406962977</v>
      </c>
      <c r="P47" s="31">
        <f t="shared" ref="P47" si="9">STDEV(L47:N47)</f>
        <v>8.4349520340692791E-2</v>
      </c>
    </row>
  </sheetData>
  <mergeCells count="2">
    <mergeCell ref="J38:K38"/>
    <mergeCell ref="J45:K45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7D3002E1D809469CDEE097C99D9CBB" ma:contentTypeVersion="14" ma:contentTypeDescription="Crear nuevo documento." ma:contentTypeScope="" ma:versionID="f16c4fcbdb7bb6ca1d0a83a37210dad9">
  <xsd:schema xmlns:xsd="http://www.w3.org/2001/XMLSchema" xmlns:xs="http://www.w3.org/2001/XMLSchema" xmlns:p="http://schemas.microsoft.com/office/2006/metadata/properties" xmlns:ns3="c59349ad-2911-4787-989c-8dd943016e9e" xmlns:ns4="043ebcd3-9da5-4189-bb31-d16450608871" targetNamespace="http://schemas.microsoft.com/office/2006/metadata/properties" ma:root="true" ma:fieldsID="c63db43682ef29bf08a99fc415eba8c1" ns3:_="" ns4:_="">
    <xsd:import namespace="c59349ad-2911-4787-989c-8dd943016e9e"/>
    <xsd:import namespace="043ebcd3-9da5-4189-bb31-d1645060887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349ad-2911-4787-989c-8dd943016e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3ebcd3-9da5-4189-bb31-d1645060887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60FF49-7748-4BB8-9C89-1F211C154A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9349ad-2911-4787-989c-8dd943016e9e"/>
    <ds:schemaRef ds:uri="043ebcd3-9da5-4189-bb31-d164506088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86472B-7F87-4EA8-9896-7C201E70A4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13931F-A087-4B4B-9C0C-B6683165C07E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43ebcd3-9da5-4189-bb31-d16450608871"/>
    <ds:schemaRef ds:uri="http://purl.org/dc/terms/"/>
    <ds:schemaRef ds:uri="c59349ad-2911-4787-989c-8dd943016e9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 point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Nuria Acero de Mesa</dc:creator>
  <cp:lastModifiedBy>Nuria Acero de Mesa</cp:lastModifiedBy>
  <dcterms:created xsi:type="dcterms:W3CDTF">2021-07-16T14:40:43Z</dcterms:created>
  <dcterms:modified xsi:type="dcterms:W3CDTF">2021-07-16T15:56:32Z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0x010100047D3002E1D809469CDEE097C99D9CBB</vt:lpwstr>
  </property>
</Properties>
</file>