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343701\OneDrive - Fundación Universitaria San Pablo CEU\DATOS\Nuria\DOCENCIA\Trabajos fin de carrera\2021-22\"/>
    </mc:Choice>
  </mc:AlternateContent>
  <bookViews>
    <workbookView xWindow="-120" yWindow="-120" windowWidth="25440" windowHeight="15390" activeTab="1"/>
  </bookViews>
  <sheets>
    <sheet name="Vitis vinif" sheetId="1" r:id="rId1"/>
    <sheet name="Ác. Asc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F52" i="1" s="1"/>
  <c r="G33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B26" i="1"/>
  <c r="C26" i="1" s="1"/>
  <c r="I25" i="1"/>
  <c r="H25" i="1"/>
  <c r="G25" i="1"/>
  <c r="C25" i="1"/>
  <c r="B25" i="1"/>
  <c r="I24" i="1"/>
  <c r="H24" i="1"/>
  <c r="G24" i="1"/>
  <c r="C24" i="1"/>
  <c r="B27" i="1" l="1"/>
  <c r="E52" i="1"/>
  <c r="E46" i="2"/>
  <c r="E47" i="2"/>
  <c r="E45" i="2"/>
  <c r="B28" i="1" l="1"/>
  <c r="C27" i="1"/>
  <c r="E49" i="2"/>
  <c r="F29" i="2"/>
  <c r="G29" i="2"/>
  <c r="H29" i="2"/>
  <c r="F30" i="2"/>
  <c r="G30" i="2"/>
  <c r="H30" i="2"/>
  <c r="F31" i="2"/>
  <c r="G31" i="2"/>
  <c r="H31" i="2"/>
  <c r="H25" i="2"/>
  <c r="H26" i="2"/>
  <c r="H27" i="2"/>
  <c r="G25" i="2"/>
  <c r="G26" i="2"/>
  <c r="G27" i="2"/>
  <c r="G28" i="2"/>
  <c r="F25" i="2"/>
  <c r="F26" i="2"/>
  <c r="F27" i="2"/>
  <c r="F28" i="2"/>
  <c r="G24" i="2"/>
  <c r="H24" i="2"/>
  <c r="F24" i="2"/>
  <c r="C22" i="2"/>
  <c r="L15" i="2"/>
  <c r="K16" i="2"/>
  <c r="K17" i="2" s="1"/>
  <c r="B29" i="1" l="1"/>
  <c r="C28" i="1"/>
  <c r="E48" i="2"/>
  <c r="L17" i="2"/>
  <c r="K18" i="2"/>
  <c r="L16" i="2"/>
  <c r="B30" i="1" l="1"/>
  <c r="C29" i="1"/>
  <c r="K19" i="2"/>
  <c r="L18" i="2"/>
  <c r="C30" i="1" l="1"/>
  <c r="B31" i="1"/>
  <c r="C31" i="1" s="1"/>
  <c r="K20" i="2"/>
  <c r="L19" i="2"/>
  <c r="K21" i="2" l="1"/>
  <c r="L20" i="2"/>
  <c r="L21" i="2" l="1"/>
  <c r="K22" i="2"/>
  <c r="L22" i="2" s="1"/>
</calcChain>
</file>

<file path=xl/sharedStrings.xml><?xml version="1.0" encoding="utf-8"?>
<sst xmlns="http://schemas.openxmlformats.org/spreadsheetml/2006/main" count="40" uniqueCount="26">
  <si>
    <t>User: USER</t>
  </si>
  <si>
    <t>Path: C:\Program Files (x86)\BMG\SPECTROstar Nano\User\Data\</t>
  </si>
  <si>
    <t>Test Name: ABTS</t>
  </si>
  <si>
    <t>Date: 16/06/2021</t>
  </si>
  <si>
    <t>Absorbance</t>
  </si>
  <si>
    <t>Absorbance values are displayed as OD</t>
  </si>
  <si>
    <t>Raw Data (734)</t>
  </si>
  <si>
    <t>A</t>
  </si>
  <si>
    <t>B</t>
  </si>
  <si>
    <t>C</t>
  </si>
  <si>
    <t>D</t>
  </si>
  <si>
    <t>E</t>
  </si>
  <si>
    <t>F</t>
  </si>
  <si>
    <t>CONTROL</t>
  </si>
  <si>
    <t>Abs</t>
  </si>
  <si>
    <t>IC50</t>
  </si>
  <si>
    <t>% Captura</t>
  </si>
  <si>
    <t>Test ID: 536</t>
  </si>
  <si>
    <t>Time: 14:04:44</t>
  </si>
  <si>
    <t>en pocillo</t>
  </si>
  <si>
    <t>IC50 =</t>
  </si>
  <si>
    <t>IC50 Vid Roja</t>
  </si>
  <si>
    <t>Test ID: 564</t>
  </si>
  <si>
    <t>Date: 28/06/2021</t>
  </si>
  <si>
    <t>Time: 16:56:30</t>
  </si>
  <si>
    <t xml:space="preserve">en pocillo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</si>
</sst>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9" xfId="0" applyFont="1" applyBorder="1"/>
    <xf numFmtId="2" fontId="2" fillId="0" borderId="10" xfId="0" applyNumberFormat="1" applyFont="1" applyBorder="1"/>
    <xf numFmtId="2" fontId="3" fillId="0" borderId="11" xfId="0" applyNumberFormat="1" applyFont="1" applyBorder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327996500437445"/>
                  <c:y val="-4.166666666666666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'[1]Vid Roja'!$D$36:$D$43</c:f>
              <c:numCache>
                <c:formatCode>General</c:formatCode>
                <c:ptCount val="8"/>
                <c:pt idx="0">
                  <c:v>20</c:v>
                </c:pt>
                <c:pt idx="1">
                  <c:v>15</c:v>
                </c:pt>
                <c:pt idx="2">
                  <c:v>11.25</c:v>
                </c:pt>
                <c:pt idx="3">
                  <c:v>8.4375</c:v>
                </c:pt>
                <c:pt idx="4">
                  <c:v>6.328125</c:v>
                </c:pt>
                <c:pt idx="5">
                  <c:v>4.74609375</c:v>
                </c:pt>
                <c:pt idx="6">
                  <c:v>3.5595703125</c:v>
                </c:pt>
                <c:pt idx="7">
                  <c:v>2.669677734375</c:v>
                </c:pt>
              </c:numCache>
            </c:numRef>
          </c:xVal>
          <c:yVal>
            <c:numRef>
              <c:f>'[1]Vid Roja'!$E$36:$E$43</c:f>
              <c:numCache>
                <c:formatCode>General</c:formatCode>
                <c:ptCount val="8"/>
                <c:pt idx="0">
                  <c:v>79.587155963302749</c:v>
                </c:pt>
                <c:pt idx="1">
                  <c:v>65.366972477064223</c:v>
                </c:pt>
                <c:pt idx="2">
                  <c:v>52.752293577981661</c:v>
                </c:pt>
                <c:pt idx="3">
                  <c:v>44.036697247706428</c:v>
                </c:pt>
                <c:pt idx="4">
                  <c:v>33.944954128440372</c:v>
                </c:pt>
                <c:pt idx="5">
                  <c:v>27.75229357798165</c:v>
                </c:pt>
                <c:pt idx="6">
                  <c:v>26.146788990825687</c:v>
                </c:pt>
                <c:pt idx="7">
                  <c:v>23.165137614678894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6D-4CE2-BCA6-FEEDC30F853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605774278215222"/>
                  <c:y val="8.333333333333332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'[1]Vid Roja'!$D$36:$D$43</c:f>
              <c:numCache>
                <c:formatCode>General</c:formatCode>
                <c:ptCount val="8"/>
                <c:pt idx="0">
                  <c:v>20</c:v>
                </c:pt>
                <c:pt idx="1">
                  <c:v>15</c:v>
                </c:pt>
                <c:pt idx="2">
                  <c:v>11.25</c:v>
                </c:pt>
                <c:pt idx="3">
                  <c:v>8.4375</c:v>
                </c:pt>
                <c:pt idx="4">
                  <c:v>6.328125</c:v>
                </c:pt>
                <c:pt idx="5">
                  <c:v>4.74609375</c:v>
                </c:pt>
                <c:pt idx="6">
                  <c:v>3.5595703125</c:v>
                </c:pt>
                <c:pt idx="7">
                  <c:v>2.669677734375</c:v>
                </c:pt>
              </c:numCache>
            </c:numRef>
          </c:xVal>
          <c:yVal>
            <c:numRef>
              <c:f>'[1]Vid Roja'!$F$36:$F$43</c:f>
              <c:numCache>
                <c:formatCode>General</c:formatCode>
                <c:ptCount val="8"/>
                <c:pt idx="0">
                  <c:v>79.357798165137609</c:v>
                </c:pt>
                <c:pt idx="1">
                  <c:v>66.284403669724782</c:v>
                </c:pt>
                <c:pt idx="2">
                  <c:v>52.752293577981661</c:v>
                </c:pt>
                <c:pt idx="3">
                  <c:v>44.4954128440367</c:v>
                </c:pt>
                <c:pt idx="4">
                  <c:v>37.844036697247702</c:v>
                </c:pt>
                <c:pt idx="5">
                  <c:v>28.669724770642201</c:v>
                </c:pt>
                <c:pt idx="6">
                  <c:v>25.688073394495408</c:v>
                </c:pt>
                <c:pt idx="7">
                  <c:v>23.165137614678894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6D-4CE2-BCA6-FEEDC30F8535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494663167104109"/>
                  <c:y val="0.20833333333333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'[1]Vid Roja'!$D$36:$D$43</c:f>
              <c:numCache>
                <c:formatCode>General</c:formatCode>
                <c:ptCount val="8"/>
                <c:pt idx="0">
                  <c:v>20</c:v>
                </c:pt>
                <c:pt idx="1">
                  <c:v>15</c:v>
                </c:pt>
                <c:pt idx="2">
                  <c:v>11.25</c:v>
                </c:pt>
                <c:pt idx="3">
                  <c:v>8.4375</c:v>
                </c:pt>
                <c:pt idx="4">
                  <c:v>6.328125</c:v>
                </c:pt>
                <c:pt idx="5">
                  <c:v>4.74609375</c:v>
                </c:pt>
                <c:pt idx="6">
                  <c:v>3.5595703125</c:v>
                </c:pt>
                <c:pt idx="7">
                  <c:v>2.669677734375</c:v>
                </c:pt>
              </c:numCache>
            </c:numRef>
          </c:xVal>
          <c:yVal>
            <c:numRef>
              <c:f>'[1]Vid Roja'!$G$36:$G$43</c:f>
              <c:numCache>
                <c:formatCode>General</c:formatCode>
                <c:ptCount val="8"/>
                <c:pt idx="0">
                  <c:v>81.651376146788991</c:v>
                </c:pt>
                <c:pt idx="1">
                  <c:v>67.20183486238534</c:v>
                </c:pt>
                <c:pt idx="2">
                  <c:v>52.981651376146786</c:v>
                </c:pt>
                <c:pt idx="3">
                  <c:v>44.954128440366972</c:v>
                </c:pt>
                <c:pt idx="4">
                  <c:v>36.238532110091739</c:v>
                </c:pt>
                <c:pt idx="5">
                  <c:v>29.12844036697248</c:v>
                </c:pt>
                <c:pt idx="6">
                  <c:v>24.541284403669721</c:v>
                </c:pt>
                <c:pt idx="7">
                  <c:v>22.477064220183482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6D-4CE2-BCA6-FEEDC30F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12200"/>
        <c:axId val="349408592"/>
      </c:scatterChart>
      <c:valAx>
        <c:axId val="349412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9408592"/>
        <c:crosses val="autoZero"/>
        <c:crossBetween val="midCat"/>
      </c:valAx>
      <c:valAx>
        <c:axId val="3494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9412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65091863517056"/>
                  <c:y val="-0.23567548848060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'Ác. Asc'!$C$35:$C$39</c:f>
              <c:numCache>
                <c:formatCode>General</c:formatCode>
                <c:ptCount val="5"/>
                <c:pt idx="0">
                  <c:v>4</c:v>
                </c:pt>
                <c:pt idx="1">
                  <c:v>2.666666666666667</c:v>
                </c:pt>
                <c:pt idx="2">
                  <c:v>1.7777777777777781</c:v>
                </c:pt>
                <c:pt idx="3">
                  <c:v>1.1851851851851851</c:v>
                </c:pt>
                <c:pt idx="4">
                  <c:v>0.79012345679012352</c:v>
                </c:pt>
              </c:numCache>
            </c:numRef>
          </c:xVal>
          <c:yVal>
            <c:numRef>
              <c:f>'Ác. Asc'!$D$35:$D$39</c:f>
              <c:numCache>
                <c:formatCode>General</c:formatCode>
                <c:ptCount val="5"/>
                <c:pt idx="0">
                  <c:v>32.266009852216747</c:v>
                </c:pt>
                <c:pt idx="2">
                  <c:v>11.822660098522176</c:v>
                </c:pt>
                <c:pt idx="3">
                  <c:v>8.8669950738916334</c:v>
                </c:pt>
                <c:pt idx="4">
                  <c:v>4.4334975369458167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73-4567-9CC0-A4F11FEFD08F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776202974628172"/>
                  <c:y val="-4.208333333333333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'Ác. Asc'!$C$35:$C$39</c:f>
              <c:numCache>
                <c:formatCode>General</c:formatCode>
                <c:ptCount val="5"/>
                <c:pt idx="0">
                  <c:v>4</c:v>
                </c:pt>
                <c:pt idx="1">
                  <c:v>2.666666666666667</c:v>
                </c:pt>
                <c:pt idx="2">
                  <c:v>1.7777777777777781</c:v>
                </c:pt>
                <c:pt idx="3">
                  <c:v>1.1851851851851851</c:v>
                </c:pt>
                <c:pt idx="4">
                  <c:v>0.79012345679012352</c:v>
                </c:pt>
              </c:numCache>
            </c:numRef>
          </c:xVal>
          <c:yVal>
            <c:numRef>
              <c:f>'Ác. Asc'!$E$35:$E$39</c:f>
              <c:numCache>
                <c:formatCode>General</c:formatCode>
                <c:ptCount val="5"/>
                <c:pt idx="0">
                  <c:v>32.758620689655174</c:v>
                </c:pt>
                <c:pt idx="1">
                  <c:v>20.443349753694584</c:v>
                </c:pt>
                <c:pt idx="2">
                  <c:v>10.591133004926117</c:v>
                </c:pt>
                <c:pt idx="3">
                  <c:v>7.1428571428571495</c:v>
                </c:pt>
                <c:pt idx="4">
                  <c:v>4.9261083743842402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73-4567-9CC0-A4F11FEFD08F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1095363079615"/>
                  <c:y val="0.147731481481481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'Ác. Asc'!$C$35:$C$39</c:f>
              <c:numCache>
                <c:formatCode>General</c:formatCode>
                <c:ptCount val="5"/>
                <c:pt idx="0">
                  <c:v>4</c:v>
                </c:pt>
                <c:pt idx="1">
                  <c:v>2.666666666666667</c:v>
                </c:pt>
                <c:pt idx="2">
                  <c:v>1.7777777777777781</c:v>
                </c:pt>
                <c:pt idx="3">
                  <c:v>1.1851851851851851</c:v>
                </c:pt>
                <c:pt idx="4">
                  <c:v>0.79012345679012352</c:v>
                </c:pt>
              </c:numCache>
            </c:numRef>
          </c:xVal>
          <c:yVal>
            <c:numRef>
              <c:f>'Ác. Asc'!$F$35:$F$39</c:f>
              <c:numCache>
                <c:formatCode>General</c:formatCode>
                <c:ptCount val="5"/>
                <c:pt idx="0">
                  <c:v>34.482758620689658</c:v>
                </c:pt>
                <c:pt idx="1">
                  <c:v>17.980295566502463</c:v>
                </c:pt>
                <c:pt idx="2">
                  <c:v>11.083743842364541</c:v>
                </c:pt>
                <c:pt idx="3">
                  <c:v>6.1576354679803007</c:v>
                </c:pt>
                <c:pt idx="4">
                  <c:v>5.4187192118226646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73-4567-9CC0-A4F11FEF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62064"/>
        <c:axId val="330862392"/>
      </c:scatterChart>
      <c:valAx>
        <c:axId val="33086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862392"/>
        <c:crosses val="autoZero"/>
        <c:crossBetween val="midCat"/>
      </c:valAx>
      <c:valAx>
        <c:axId val="33086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862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32</xdr:row>
      <xdr:rowOff>128587</xdr:rowOff>
    </xdr:from>
    <xdr:to>
      <xdr:col>14</xdr:col>
      <xdr:colOff>276225</xdr:colOff>
      <xdr:row>47</xdr:row>
      <xdr:rowOff>14287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128587</xdr:colOff>
      <xdr:row>31</xdr:row>
      <xdr:rowOff>142875</xdr:rowOff>
    </xdr:from>
    <xdr:to>
      <xdr:col>12</xdr:col>
      <xdr:colOff>128587</xdr:colOff>
      <xdr:row>46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d Roja"/>
    </sheetNames>
    <sheetDataSet>
      <sheetData sheetId="0">
        <row r="36">
          <cell r="D36">
            <v>20</v>
          </cell>
          <cell r="E36">
            <v>79.587155963302749</v>
          </cell>
          <cell r="F36">
            <v>79.357798165137609</v>
          </cell>
          <cell r="G36">
            <v>81.651376146788991</v>
          </cell>
        </row>
        <row r="37">
          <cell r="D37">
            <v>15</v>
          </cell>
          <cell r="E37">
            <v>65.366972477064223</v>
          </cell>
          <cell r="F37">
            <v>66.284403669724782</v>
          </cell>
          <cell r="G37">
            <v>67.20183486238534</v>
          </cell>
        </row>
        <row r="38">
          <cell r="D38">
            <v>11.25</v>
          </cell>
          <cell r="E38">
            <v>52.752293577981661</v>
          </cell>
          <cell r="F38">
            <v>52.752293577981661</v>
          </cell>
          <cell r="G38">
            <v>52.981651376146786</v>
          </cell>
        </row>
        <row r="39">
          <cell r="D39">
            <v>8.4375</v>
          </cell>
          <cell r="E39">
            <v>44.036697247706428</v>
          </cell>
          <cell r="F39">
            <v>44.4954128440367</v>
          </cell>
          <cell r="G39">
            <v>44.954128440366972</v>
          </cell>
        </row>
        <row r="40">
          <cell r="D40">
            <v>6.328125</v>
          </cell>
          <cell r="E40">
            <v>33.944954128440372</v>
          </cell>
          <cell r="F40">
            <v>37.844036697247702</v>
          </cell>
          <cell r="G40">
            <v>36.238532110091739</v>
          </cell>
        </row>
        <row r="41">
          <cell r="D41">
            <v>4.74609375</v>
          </cell>
          <cell r="E41">
            <v>27.75229357798165</v>
          </cell>
          <cell r="F41">
            <v>28.669724770642201</v>
          </cell>
          <cell r="G41">
            <v>29.12844036697248</v>
          </cell>
        </row>
        <row r="42">
          <cell r="D42">
            <v>3.5595703125</v>
          </cell>
          <cell r="E42">
            <v>26.146788990825687</v>
          </cell>
          <cell r="F42">
            <v>25.688073394495408</v>
          </cell>
          <cell r="G42">
            <v>24.541284403669721</v>
          </cell>
        </row>
        <row r="43">
          <cell r="D43">
            <v>2.669677734375</v>
          </cell>
          <cell r="E43">
            <v>23.165137614678894</v>
          </cell>
          <cell r="F43">
            <v>23.165137614678894</v>
          </cell>
          <cell r="G43">
            <v>22.477064220183482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P27" sqref="P27"/>
    </sheetView>
  </sheetViews>
  <sheetFormatPr baseColWidth="10" defaultRowHeight="15" x14ac:dyDescent="0.25"/>
  <cols>
    <col min="1" max="1" width="4.28515625" style="1" customWidth="1"/>
    <col min="2" max="16384" width="11.42578125" style="1"/>
  </cols>
  <sheetData>
    <row r="1" spans="1:9" ht="15.75" thickBot="1" x14ac:dyDescent="0.3"/>
    <row r="2" spans="1:9" ht="15.75" thickBot="1" x14ac:dyDescent="0.3">
      <c r="G2" s="2" t="s">
        <v>21</v>
      </c>
      <c r="H2" s="3">
        <v>10.594829639446408</v>
      </c>
      <c r="I2" s="4">
        <v>0.15043149060767838</v>
      </c>
    </row>
    <row r="3" spans="1:9" x14ac:dyDescent="0.25">
      <c r="A3" s="1" t="s">
        <v>0</v>
      </c>
    </row>
    <row r="4" spans="1:9" x14ac:dyDescent="0.25">
      <c r="A4" s="1" t="s">
        <v>1</v>
      </c>
    </row>
    <row r="5" spans="1:9" x14ac:dyDescent="0.25">
      <c r="A5" s="1" t="s">
        <v>22</v>
      </c>
    </row>
    <row r="6" spans="1:9" x14ac:dyDescent="0.25">
      <c r="A6" s="1" t="s">
        <v>2</v>
      </c>
    </row>
    <row r="7" spans="1:9" x14ac:dyDescent="0.25">
      <c r="A7" s="1" t="s">
        <v>23</v>
      </c>
    </row>
    <row r="8" spans="1:9" x14ac:dyDescent="0.25">
      <c r="A8" s="1" t="s">
        <v>24</v>
      </c>
    </row>
    <row r="9" spans="1:9" x14ac:dyDescent="0.25">
      <c r="A9" s="1" t="s">
        <v>4</v>
      </c>
      <c r="D9" s="1" t="s">
        <v>5</v>
      </c>
    </row>
    <row r="13" spans="1:9" x14ac:dyDescent="0.25">
      <c r="B13" s="1" t="s">
        <v>6</v>
      </c>
    </row>
    <row r="14" spans="1:9" x14ac:dyDescent="0.2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</row>
    <row r="15" spans="1:9" x14ac:dyDescent="0.25">
      <c r="A15" s="5" t="s">
        <v>7</v>
      </c>
      <c r="B15" s="6">
        <v>8.8999999999999996E-2</v>
      </c>
      <c r="C15" s="7">
        <v>0.09</v>
      </c>
      <c r="D15" s="7">
        <v>0.08</v>
      </c>
      <c r="E15" s="7">
        <v>0.32200000000000001</v>
      </c>
      <c r="F15" s="7">
        <v>0.32400000000000001</v>
      </c>
      <c r="G15" s="7">
        <v>0.32900000000000001</v>
      </c>
      <c r="H15" s="8">
        <v>0.04</v>
      </c>
      <c r="I15" s="9">
        <v>4.1000000000000002E-2</v>
      </c>
    </row>
    <row r="16" spans="1:9" x14ac:dyDescent="0.25">
      <c r="A16" s="5" t="s">
        <v>8</v>
      </c>
      <c r="B16" s="10">
        <v>0.151</v>
      </c>
      <c r="C16" s="11">
        <v>0.14699999999999999</v>
      </c>
      <c r="D16" s="11">
        <v>0.14299999999999999</v>
      </c>
      <c r="E16" s="11">
        <v>0.33500000000000002</v>
      </c>
      <c r="F16" s="11">
        <v>0.33500000000000002</v>
      </c>
      <c r="G16" s="11">
        <v>0.33800000000000002</v>
      </c>
      <c r="H16" s="12">
        <v>4.1000000000000002E-2</v>
      </c>
      <c r="I16" s="13">
        <v>4.1000000000000002E-2</v>
      </c>
    </row>
    <row r="17" spans="1:9" x14ac:dyDescent="0.25">
      <c r="A17" s="5" t="s">
        <v>9</v>
      </c>
      <c r="B17" s="10">
        <v>0.20599999999999999</v>
      </c>
      <c r="C17" s="11">
        <v>0.20599999999999999</v>
      </c>
      <c r="D17" s="11">
        <v>0.20499999999999999</v>
      </c>
      <c r="E17" s="12">
        <v>4.1000000000000002E-2</v>
      </c>
      <c r="F17" s="12">
        <v>4.1000000000000002E-2</v>
      </c>
      <c r="G17" s="12">
        <v>4.1000000000000002E-2</v>
      </c>
      <c r="H17" s="12">
        <v>4.1000000000000002E-2</v>
      </c>
      <c r="I17" s="13">
        <v>4.1000000000000002E-2</v>
      </c>
    </row>
    <row r="18" spans="1:9" x14ac:dyDescent="0.25">
      <c r="A18" s="5" t="s">
        <v>10</v>
      </c>
      <c r="B18" s="10">
        <v>0.24399999999999999</v>
      </c>
      <c r="C18" s="11">
        <v>0.24199999999999999</v>
      </c>
      <c r="D18" s="11">
        <v>0.24</v>
      </c>
      <c r="E18" s="14">
        <v>0.42299999999999999</v>
      </c>
      <c r="F18" s="14">
        <v>0.44</v>
      </c>
      <c r="G18" s="14">
        <v>0.44500000000000001</v>
      </c>
      <c r="H18" s="12">
        <v>4.1000000000000002E-2</v>
      </c>
      <c r="I18" s="13">
        <v>4.1000000000000002E-2</v>
      </c>
    </row>
    <row r="19" spans="1:9" x14ac:dyDescent="0.25">
      <c r="A19" s="5" t="s">
        <v>11</v>
      </c>
      <c r="B19" s="10">
        <v>0.28799999999999998</v>
      </c>
      <c r="C19" s="11">
        <v>0.27100000000000002</v>
      </c>
      <c r="D19" s="11">
        <v>0.27800000000000002</v>
      </c>
      <c r="E19" s="12">
        <v>4.1000000000000002E-2</v>
      </c>
      <c r="F19" s="12">
        <v>4.1000000000000002E-2</v>
      </c>
      <c r="G19" s="12">
        <v>4.1000000000000002E-2</v>
      </c>
      <c r="H19" s="12">
        <v>0.04</v>
      </c>
      <c r="I19" s="13">
        <v>4.1000000000000002E-2</v>
      </c>
    </row>
    <row r="20" spans="1:9" x14ac:dyDescent="0.25">
      <c r="A20" s="5" t="s">
        <v>12</v>
      </c>
      <c r="B20" s="15">
        <v>0.315</v>
      </c>
      <c r="C20" s="16">
        <v>0.311</v>
      </c>
      <c r="D20" s="16">
        <v>0.309</v>
      </c>
      <c r="E20" s="17">
        <v>4.2000000000000003E-2</v>
      </c>
      <c r="F20" s="17">
        <v>4.1000000000000002E-2</v>
      </c>
      <c r="G20" s="17">
        <v>4.1000000000000002E-2</v>
      </c>
      <c r="H20" s="17">
        <v>4.1000000000000002E-2</v>
      </c>
      <c r="I20" s="18">
        <v>0.04</v>
      </c>
    </row>
    <row r="23" spans="1:9" x14ac:dyDescent="0.25">
      <c r="C23" s="1" t="s">
        <v>25</v>
      </c>
      <c r="G23" s="1" t="s">
        <v>16</v>
      </c>
    </row>
    <row r="24" spans="1:9" x14ac:dyDescent="0.25">
      <c r="B24" s="1">
        <v>1</v>
      </c>
      <c r="C24" s="1">
        <f>((B24*20)/1000)*1000</f>
        <v>20</v>
      </c>
      <c r="D24" s="21">
        <v>8.8999999999999996E-2</v>
      </c>
      <c r="E24" s="21">
        <v>0.09</v>
      </c>
      <c r="F24" s="21">
        <v>0.08</v>
      </c>
      <c r="G24" s="1">
        <f>((0.436-D24)/0.436)*100</f>
        <v>79.587155963302749</v>
      </c>
      <c r="H24" s="1">
        <f t="shared" ref="H24:I31" si="0">((0.436-E24)/0.436)*100</f>
        <v>79.357798165137609</v>
      </c>
      <c r="I24" s="1">
        <f t="shared" si="0"/>
        <v>81.651376146788991</v>
      </c>
    </row>
    <row r="25" spans="1:9" x14ac:dyDescent="0.25">
      <c r="B25" s="1">
        <f>(B24*3)/4</f>
        <v>0.75</v>
      </c>
      <c r="C25" s="1">
        <f t="shared" ref="C25:C31" si="1">((B25*20)/1000)*1000</f>
        <v>15</v>
      </c>
      <c r="D25" s="21">
        <v>0.151</v>
      </c>
      <c r="E25" s="21">
        <v>0.14699999999999999</v>
      </c>
      <c r="F25" s="21">
        <v>0.14299999999999999</v>
      </c>
      <c r="G25" s="1">
        <f t="shared" ref="G25:G31" si="2">((0.436-D25)/0.436)*100</f>
        <v>65.366972477064223</v>
      </c>
      <c r="H25" s="1">
        <f t="shared" si="0"/>
        <v>66.284403669724782</v>
      </c>
      <c r="I25" s="1">
        <f t="shared" si="0"/>
        <v>67.20183486238534</v>
      </c>
    </row>
    <row r="26" spans="1:9" x14ac:dyDescent="0.25">
      <c r="B26" s="1">
        <f t="shared" ref="B26:B31" si="3">(B25*3)/4</f>
        <v>0.5625</v>
      </c>
      <c r="C26" s="1">
        <f t="shared" si="1"/>
        <v>11.25</v>
      </c>
      <c r="D26" s="21">
        <v>0.20599999999999999</v>
      </c>
      <c r="E26" s="21">
        <v>0.20599999999999999</v>
      </c>
      <c r="F26" s="21">
        <v>0.20499999999999999</v>
      </c>
      <c r="G26" s="1">
        <f t="shared" si="2"/>
        <v>52.752293577981661</v>
      </c>
      <c r="H26" s="1">
        <f t="shared" si="0"/>
        <v>52.752293577981661</v>
      </c>
      <c r="I26" s="1">
        <f t="shared" si="0"/>
        <v>52.981651376146786</v>
      </c>
    </row>
    <row r="27" spans="1:9" x14ac:dyDescent="0.25">
      <c r="B27" s="1">
        <f t="shared" si="3"/>
        <v>0.421875</v>
      </c>
      <c r="C27" s="1">
        <f t="shared" si="1"/>
        <v>8.4375</v>
      </c>
      <c r="D27" s="21">
        <v>0.24399999999999999</v>
      </c>
      <c r="E27" s="21">
        <v>0.24199999999999999</v>
      </c>
      <c r="F27" s="21">
        <v>0.24</v>
      </c>
      <c r="G27" s="1">
        <f t="shared" si="2"/>
        <v>44.036697247706428</v>
      </c>
      <c r="H27" s="1">
        <f t="shared" si="0"/>
        <v>44.4954128440367</v>
      </c>
      <c r="I27" s="1">
        <f t="shared" si="0"/>
        <v>44.954128440366972</v>
      </c>
    </row>
    <row r="28" spans="1:9" x14ac:dyDescent="0.25">
      <c r="B28" s="1">
        <f t="shared" si="3"/>
        <v>0.31640625</v>
      </c>
      <c r="C28" s="1">
        <f t="shared" si="1"/>
        <v>6.328125</v>
      </c>
      <c r="D28" s="21">
        <v>0.28799999999999998</v>
      </c>
      <c r="E28" s="21">
        <v>0.27100000000000002</v>
      </c>
      <c r="F28" s="21">
        <v>0.27800000000000002</v>
      </c>
      <c r="G28" s="1">
        <f t="shared" si="2"/>
        <v>33.944954128440372</v>
      </c>
      <c r="H28" s="1">
        <f t="shared" si="0"/>
        <v>37.844036697247702</v>
      </c>
      <c r="I28" s="1">
        <f t="shared" si="0"/>
        <v>36.238532110091739</v>
      </c>
    </row>
    <row r="29" spans="1:9" x14ac:dyDescent="0.25">
      <c r="B29" s="1">
        <f t="shared" si="3"/>
        <v>0.2373046875</v>
      </c>
      <c r="C29" s="1">
        <f t="shared" si="1"/>
        <v>4.74609375</v>
      </c>
      <c r="D29" s="21">
        <v>0.315</v>
      </c>
      <c r="E29" s="21">
        <v>0.311</v>
      </c>
      <c r="F29" s="21">
        <v>0.309</v>
      </c>
      <c r="G29" s="1">
        <f t="shared" si="2"/>
        <v>27.75229357798165</v>
      </c>
      <c r="H29" s="1">
        <f t="shared" si="0"/>
        <v>28.669724770642201</v>
      </c>
      <c r="I29" s="1">
        <f t="shared" si="0"/>
        <v>29.12844036697248</v>
      </c>
    </row>
    <row r="30" spans="1:9" x14ac:dyDescent="0.25">
      <c r="B30" s="1">
        <f t="shared" si="3"/>
        <v>0.177978515625</v>
      </c>
      <c r="C30" s="1">
        <f t="shared" si="1"/>
        <v>3.5595703125</v>
      </c>
      <c r="D30" s="21">
        <v>0.32200000000000001</v>
      </c>
      <c r="E30" s="21">
        <v>0.32400000000000001</v>
      </c>
      <c r="F30" s="21">
        <v>0.32900000000000001</v>
      </c>
      <c r="G30" s="1">
        <f t="shared" si="2"/>
        <v>26.146788990825687</v>
      </c>
      <c r="H30" s="1">
        <f t="shared" si="0"/>
        <v>25.688073394495408</v>
      </c>
      <c r="I30" s="1">
        <f t="shared" si="0"/>
        <v>24.541284403669721</v>
      </c>
    </row>
    <row r="31" spans="1:9" x14ac:dyDescent="0.25">
      <c r="B31" s="1">
        <f t="shared" si="3"/>
        <v>0.13348388671875</v>
      </c>
      <c r="C31" s="1">
        <f t="shared" si="1"/>
        <v>2.669677734375</v>
      </c>
      <c r="D31" s="21">
        <v>0.33500000000000002</v>
      </c>
      <c r="E31" s="21">
        <v>0.33500000000000002</v>
      </c>
      <c r="F31" s="21">
        <v>0.33800000000000002</v>
      </c>
      <c r="G31" s="1">
        <f t="shared" si="2"/>
        <v>23.165137614678894</v>
      </c>
      <c r="H31" s="1">
        <f t="shared" si="0"/>
        <v>23.165137614678894</v>
      </c>
      <c r="I31" s="1">
        <f t="shared" si="0"/>
        <v>22.477064220183482</v>
      </c>
    </row>
    <row r="33" spans="4:7" x14ac:dyDescent="0.25">
      <c r="D33" s="22">
        <v>0.42299999999999999</v>
      </c>
      <c r="E33" s="22">
        <v>0.44</v>
      </c>
      <c r="F33" s="22">
        <v>0.44500000000000001</v>
      </c>
      <c r="G33" s="19">
        <f>AVERAGE(D33:F33)</f>
        <v>0.436</v>
      </c>
    </row>
    <row r="36" spans="4:7" x14ac:dyDescent="0.25">
      <c r="D36" s="1">
        <v>20</v>
      </c>
      <c r="E36" s="1">
        <v>79.587155963302749</v>
      </c>
      <c r="F36" s="1">
        <v>79.357798165137609</v>
      </c>
      <c r="G36" s="1">
        <v>81.651376146788991</v>
      </c>
    </row>
    <row r="37" spans="4:7" x14ac:dyDescent="0.25">
      <c r="D37" s="1">
        <v>15</v>
      </c>
      <c r="E37" s="1">
        <v>65.366972477064223</v>
      </c>
      <c r="F37" s="1">
        <v>66.284403669724782</v>
      </c>
      <c r="G37" s="1">
        <v>67.20183486238534</v>
      </c>
    </row>
    <row r="38" spans="4:7" x14ac:dyDescent="0.25">
      <c r="D38" s="1">
        <v>11.25</v>
      </c>
      <c r="E38" s="1">
        <v>52.752293577981661</v>
      </c>
      <c r="F38" s="1">
        <v>52.752293577981661</v>
      </c>
      <c r="G38" s="1">
        <v>52.981651376146786</v>
      </c>
    </row>
    <row r="39" spans="4:7" x14ac:dyDescent="0.25">
      <c r="D39" s="1">
        <v>8.4375</v>
      </c>
      <c r="E39" s="1">
        <v>44.036697247706428</v>
      </c>
      <c r="F39" s="1">
        <v>44.4954128440367</v>
      </c>
      <c r="G39" s="1">
        <v>44.954128440366972</v>
      </c>
    </row>
    <row r="40" spans="4:7" x14ac:dyDescent="0.25">
      <c r="D40" s="1">
        <v>6.328125</v>
      </c>
      <c r="E40" s="1">
        <v>33.944954128440372</v>
      </c>
      <c r="F40" s="1">
        <v>37.844036697247702</v>
      </c>
      <c r="G40" s="1">
        <v>36.238532110091739</v>
      </c>
    </row>
    <row r="41" spans="4:7" x14ac:dyDescent="0.25">
      <c r="D41" s="1">
        <v>4.74609375</v>
      </c>
      <c r="E41" s="1">
        <v>27.75229357798165</v>
      </c>
      <c r="F41" s="1">
        <v>28.669724770642201</v>
      </c>
      <c r="G41" s="1">
        <v>29.12844036697248</v>
      </c>
    </row>
    <row r="42" spans="4:7" x14ac:dyDescent="0.25">
      <c r="D42" s="1">
        <v>3.5595703125</v>
      </c>
      <c r="E42" s="1">
        <v>26.146788990825687</v>
      </c>
      <c r="F42" s="1">
        <v>25.688073394495408</v>
      </c>
      <c r="G42" s="1">
        <v>24.541284403669721</v>
      </c>
    </row>
    <row r="43" spans="4:7" x14ac:dyDescent="0.25">
      <c r="D43" s="1">
        <v>2.669677734375</v>
      </c>
      <c r="E43" s="1">
        <v>23.165137614678894</v>
      </c>
      <c r="F43" s="1">
        <v>23.165137614678894</v>
      </c>
      <c r="G43" s="1">
        <v>22.477064220183482</v>
      </c>
    </row>
    <row r="48" spans="4:7" x14ac:dyDescent="0.25">
      <c r="E48" s="1" t="s">
        <v>15</v>
      </c>
    </row>
    <row r="49" spans="5:6" x14ac:dyDescent="0.25">
      <c r="E49" s="1">
        <f>(50-13.863)/3.3595</f>
        <v>10.75666021729424</v>
      </c>
    </row>
    <row r="50" spans="5:6" x14ac:dyDescent="0.25">
      <c r="E50" s="1">
        <f>(50-14.869)/3.3241</f>
        <v>10.568574952618754</v>
      </c>
    </row>
    <row r="51" spans="5:6" x14ac:dyDescent="0.25">
      <c r="E51" s="1">
        <f>(50-13.447)/3.4948</f>
        <v>10.459253748426232</v>
      </c>
    </row>
    <row r="52" spans="5:6" x14ac:dyDescent="0.25">
      <c r="E52" s="19">
        <f>AVERAGE(E49:E51)</f>
        <v>10.594829639446408</v>
      </c>
      <c r="F52" s="20">
        <f>STDEV(E49:E51)</f>
        <v>0.15043149060767838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workbookViewId="0">
      <selection activeCell="J6" sqref="J6"/>
    </sheetView>
  </sheetViews>
  <sheetFormatPr baseColWidth="10" defaultRowHeight="15" x14ac:dyDescent="0.25"/>
  <cols>
    <col min="1" max="1" width="4.28515625" style="1" customWidth="1"/>
    <col min="2" max="16384" width="11.42578125" style="1"/>
  </cols>
  <sheetData>
    <row r="2" spans="1:12" x14ac:dyDescent="0.25">
      <c r="G2" s="1" t="s">
        <v>20</v>
      </c>
      <c r="H2" s="19">
        <v>5.991518912746991</v>
      </c>
    </row>
    <row r="3" spans="1:12" x14ac:dyDescent="0.25">
      <c r="A3" s="1" t="s">
        <v>0</v>
      </c>
      <c r="H3" s="20">
        <v>0.10492693386699642</v>
      </c>
    </row>
    <row r="4" spans="1:12" x14ac:dyDescent="0.25">
      <c r="A4" s="1" t="s">
        <v>1</v>
      </c>
    </row>
    <row r="5" spans="1:12" x14ac:dyDescent="0.25">
      <c r="A5" s="1" t="s">
        <v>17</v>
      </c>
    </row>
    <row r="6" spans="1:12" x14ac:dyDescent="0.25">
      <c r="A6" s="1" t="s">
        <v>2</v>
      </c>
    </row>
    <row r="7" spans="1:12" x14ac:dyDescent="0.25">
      <c r="A7" s="1" t="s">
        <v>3</v>
      </c>
    </row>
    <row r="8" spans="1:12" x14ac:dyDescent="0.25">
      <c r="A8" s="1" t="s">
        <v>18</v>
      </c>
    </row>
    <row r="9" spans="1:12" x14ac:dyDescent="0.25">
      <c r="A9" s="1" t="s">
        <v>4</v>
      </c>
      <c r="D9" s="1" t="s">
        <v>5</v>
      </c>
    </row>
    <row r="13" spans="1:12" x14ac:dyDescent="0.25">
      <c r="B13" s="1" t="s">
        <v>6</v>
      </c>
    </row>
    <row r="14" spans="1:12" x14ac:dyDescent="0.2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L14" s="1" t="s">
        <v>19</v>
      </c>
    </row>
    <row r="15" spans="1:12" x14ac:dyDescent="0.25">
      <c r="A15" s="5" t="s">
        <v>7</v>
      </c>
      <c r="B15" s="23">
        <v>0.40200000000000002</v>
      </c>
      <c r="C15" s="24">
        <v>0.41099999999999998</v>
      </c>
      <c r="D15" s="24">
        <v>0.41199999999999998</v>
      </c>
      <c r="E15" s="24">
        <v>0.28499999999999998</v>
      </c>
      <c r="F15" s="24">
        <v>0.32300000000000001</v>
      </c>
      <c r="G15" s="24">
        <v>0.33300000000000002</v>
      </c>
      <c r="H15" s="8">
        <v>4.2000000000000003E-2</v>
      </c>
      <c r="I15" s="9">
        <v>4.2000000000000003E-2</v>
      </c>
      <c r="K15" s="1">
        <v>200</v>
      </c>
      <c r="L15" s="1">
        <f>(K15*20)/1000</f>
        <v>4</v>
      </c>
    </row>
    <row r="16" spans="1:12" x14ac:dyDescent="0.25">
      <c r="A16" s="5" t="s">
        <v>8</v>
      </c>
      <c r="B16" s="25">
        <v>0.41499999999999998</v>
      </c>
      <c r="C16" s="26">
        <v>0.40300000000000002</v>
      </c>
      <c r="D16" s="26">
        <v>0.41399999999999998</v>
      </c>
      <c r="E16" s="26">
        <v>0.27500000000000002</v>
      </c>
      <c r="F16" s="26">
        <v>0.27300000000000002</v>
      </c>
      <c r="G16" s="26">
        <v>0.26600000000000001</v>
      </c>
      <c r="H16" s="12">
        <v>4.2000000000000003E-2</v>
      </c>
      <c r="I16" s="13">
        <v>4.2000000000000003E-2</v>
      </c>
      <c r="K16" s="1">
        <f>(K15*2)/3</f>
        <v>133.33333333333334</v>
      </c>
      <c r="L16" s="1">
        <f t="shared" ref="L16:L22" si="0">(K16*20)/1000</f>
        <v>2.666666666666667</v>
      </c>
    </row>
    <row r="17" spans="1:12" x14ac:dyDescent="0.25">
      <c r="A17" s="5" t="s">
        <v>9</v>
      </c>
      <c r="B17" s="25">
        <v>0.38900000000000001</v>
      </c>
      <c r="C17" s="26">
        <v>0.39800000000000002</v>
      </c>
      <c r="D17" s="26">
        <v>0.40699999999999997</v>
      </c>
      <c r="E17" s="14">
        <v>0.41499999999999998</v>
      </c>
      <c r="F17" s="14">
        <v>0.40600000000000003</v>
      </c>
      <c r="G17" s="14">
        <v>0.39700000000000002</v>
      </c>
      <c r="H17" s="12">
        <v>4.2000000000000003E-2</v>
      </c>
      <c r="I17" s="13">
        <v>4.2000000000000003E-2</v>
      </c>
      <c r="K17" s="1">
        <f t="shared" ref="K17:K21" si="1">(K16*2)/3</f>
        <v>88.8888888888889</v>
      </c>
      <c r="L17" s="1">
        <f t="shared" si="0"/>
        <v>1.7777777777777781</v>
      </c>
    </row>
    <row r="18" spans="1:12" x14ac:dyDescent="0.25">
      <c r="A18" s="5" t="s">
        <v>10</v>
      </c>
      <c r="B18" s="25">
        <v>0.38800000000000001</v>
      </c>
      <c r="C18" s="26">
        <v>0.38600000000000001</v>
      </c>
      <c r="D18" s="26">
        <v>0.38100000000000001</v>
      </c>
      <c r="E18" s="12">
        <v>4.2000000000000003E-2</v>
      </c>
      <c r="F18" s="12">
        <v>4.1000000000000002E-2</v>
      </c>
      <c r="G18" s="12">
        <v>4.2000000000000003E-2</v>
      </c>
      <c r="H18" s="12">
        <v>4.1000000000000002E-2</v>
      </c>
      <c r="I18" s="13">
        <v>4.2000000000000003E-2</v>
      </c>
      <c r="K18" s="1">
        <f t="shared" si="1"/>
        <v>59.259259259259267</v>
      </c>
      <c r="L18" s="1">
        <f t="shared" si="0"/>
        <v>1.1851851851851851</v>
      </c>
    </row>
    <row r="19" spans="1:12" x14ac:dyDescent="0.25">
      <c r="A19" s="5" t="s">
        <v>11</v>
      </c>
      <c r="B19" s="25">
        <v>0.37</v>
      </c>
      <c r="C19" s="26">
        <v>0.377</v>
      </c>
      <c r="D19" s="26">
        <v>0.38400000000000001</v>
      </c>
      <c r="E19" s="12">
        <v>4.1000000000000002E-2</v>
      </c>
      <c r="F19" s="12">
        <v>0.04</v>
      </c>
      <c r="G19" s="12">
        <v>4.1000000000000002E-2</v>
      </c>
      <c r="H19" s="12">
        <v>4.1000000000000002E-2</v>
      </c>
      <c r="I19" s="13">
        <v>4.2000000000000003E-2</v>
      </c>
      <c r="K19" s="1">
        <f t="shared" si="1"/>
        <v>39.506172839506178</v>
      </c>
      <c r="L19" s="1">
        <f t="shared" si="0"/>
        <v>0.79012345679012352</v>
      </c>
    </row>
    <row r="20" spans="1:12" x14ac:dyDescent="0.25">
      <c r="A20" s="5" t="s">
        <v>12</v>
      </c>
      <c r="B20" s="27">
        <v>0.35799999999999998</v>
      </c>
      <c r="C20" s="28">
        <v>0.36299999999999999</v>
      </c>
      <c r="D20" s="28">
        <v>0.36099999999999999</v>
      </c>
      <c r="E20" s="17">
        <v>4.2000000000000003E-2</v>
      </c>
      <c r="F20" s="17">
        <v>4.2000000000000003E-2</v>
      </c>
      <c r="G20" s="17">
        <v>4.2000000000000003E-2</v>
      </c>
      <c r="H20" s="17">
        <v>4.1000000000000002E-2</v>
      </c>
      <c r="I20" s="18">
        <v>4.1000000000000002E-2</v>
      </c>
      <c r="K20" s="1">
        <f t="shared" si="1"/>
        <v>26.337448559670786</v>
      </c>
      <c r="L20" s="1">
        <f t="shared" si="0"/>
        <v>0.52674897119341579</v>
      </c>
    </row>
    <row r="21" spans="1:12" x14ac:dyDescent="0.25">
      <c r="K21" s="1">
        <f t="shared" si="1"/>
        <v>17.558299039780525</v>
      </c>
      <c r="L21" s="1">
        <f t="shared" si="0"/>
        <v>0.35116598079561051</v>
      </c>
    </row>
    <row r="22" spans="1:12" x14ac:dyDescent="0.25">
      <c r="B22" s="1" t="s">
        <v>13</v>
      </c>
      <c r="C22" s="1">
        <f>AVERAGE(E17:G17)</f>
        <v>0.40599999999999997</v>
      </c>
      <c r="K22" s="1">
        <f>(K21*2)/3</f>
        <v>11.705532693187017</v>
      </c>
      <c r="L22" s="1">
        <f t="shared" si="0"/>
        <v>0.23411065386374033</v>
      </c>
    </row>
    <row r="23" spans="1:12" x14ac:dyDescent="0.25">
      <c r="C23" s="1" t="s">
        <v>14</v>
      </c>
      <c r="F23" s="1" t="s">
        <v>16</v>
      </c>
    </row>
    <row r="24" spans="1:12" x14ac:dyDescent="0.25">
      <c r="B24" s="1">
        <v>4</v>
      </c>
      <c r="C24" s="26">
        <v>0.27500000000000002</v>
      </c>
      <c r="D24" s="26">
        <v>0.27300000000000002</v>
      </c>
      <c r="E24" s="26">
        <v>0.26600000000000001</v>
      </c>
      <c r="F24" s="1">
        <f>((0.406-C24)/0.406)*100</f>
        <v>32.266009852216747</v>
      </c>
      <c r="G24" s="1">
        <f t="shared" ref="G24:H31" si="2">((0.406-D24)/0.406)*100</f>
        <v>32.758620689655174</v>
      </c>
      <c r="H24" s="1">
        <f t="shared" si="2"/>
        <v>34.482758620689658</v>
      </c>
    </row>
    <row r="25" spans="1:12" x14ac:dyDescent="0.25">
      <c r="B25" s="1">
        <v>2.666666666666667</v>
      </c>
      <c r="C25" s="26">
        <v>0.28499999999999998</v>
      </c>
      <c r="D25" s="26">
        <v>0.32300000000000001</v>
      </c>
      <c r="E25" s="26">
        <v>0.33300000000000002</v>
      </c>
      <c r="F25" s="1">
        <f t="shared" ref="F25:F31" si="3">((0.406-C25)/0.406)*100</f>
        <v>29.802955665024637</v>
      </c>
      <c r="G25" s="1">
        <f t="shared" si="2"/>
        <v>20.443349753694584</v>
      </c>
      <c r="H25" s="1">
        <f t="shared" si="2"/>
        <v>17.980295566502463</v>
      </c>
    </row>
    <row r="26" spans="1:12" x14ac:dyDescent="0.25">
      <c r="B26" s="1">
        <v>1.7777777777777781</v>
      </c>
      <c r="C26" s="26">
        <v>0.35799999999999998</v>
      </c>
      <c r="D26" s="26">
        <v>0.36299999999999999</v>
      </c>
      <c r="E26" s="26">
        <v>0.36099999999999999</v>
      </c>
      <c r="F26" s="1">
        <f t="shared" si="3"/>
        <v>11.822660098522176</v>
      </c>
      <c r="G26" s="1">
        <f t="shared" si="2"/>
        <v>10.591133004926117</v>
      </c>
      <c r="H26" s="1">
        <f t="shared" si="2"/>
        <v>11.083743842364541</v>
      </c>
    </row>
    <row r="27" spans="1:12" x14ac:dyDescent="0.25">
      <c r="B27" s="1">
        <v>1.1851851851851851</v>
      </c>
      <c r="C27" s="26">
        <v>0.37</v>
      </c>
      <c r="D27" s="26">
        <v>0.377</v>
      </c>
      <c r="E27" s="26">
        <v>0.38400000000000001</v>
      </c>
      <c r="F27" s="1">
        <f t="shared" si="3"/>
        <v>8.8669950738916334</v>
      </c>
      <c r="G27" s="1">
        <f t="shared" si="2"/>
        <v>7.1428571428571495</v>
      </c>
      <c r="H27" s="1">
        <f>((0.406-E28)/0.406)*100</f>
        <v>6.1576354679803007</v>
      </c>
    </row>
    <row r="28" spans="1:12" x14ac:dyDescent="0.25">
      <c r="B28" s="1">
        <v>0.79012345679012352</v>
      </c>
      <c r="C28" s="26">
        <v>0.38800000000000001</v>
      </c>
      <c r="D28" s="26">
        <v>0.38600000000000001</v>
      </c>
      <c r="E28" s="26">
        <v>0.38100000000000001</v>
      </c>
      <c r="F28" s="1">
        <f t="shared" si="3"/>
        <v>4.4334975369458167</v>
      </c>
      <c r="G28" s="1">
        <f t="shared" si="2"/>
        <v>4.9261083743842402</v>
      </c>
      <c r="H28" s="1">
        <v>5.4187192118226646</v>
      </c>
    </row>
    <row r="29" spans="1:12" x14ac:dyDescent="0.25">
      <c r="B29" s="1">
        <v>0.52674897119341579</v>
      </c>
      <c r="C29" s="26">
        <v>0.38900000000000001</v>
      </c>
      <c r="D29" s="26">
        <v>0.39800000000000002</v>
      </c>
      <c r="E29" s="26">
        <v>0.40699999999999997</v>
      </c>
      <c r="F29" s="1">
        <f t="shared" si="3"/>
        <v>4.1871921182266041</v>
      </c>
      <c r="G29" s="1">
        <f t="shared" si="2"/>
        <v>1.9704433497536964</v>
      </c>
      <c r="H29" s="1">
        <f t="shared" si="2"/>
        <v>-0.24630541871919834</v>
      </c>
    </row>
    <row r="30" spans="1:12" x14ac:dyDescent="0.25">
      <c r="B30" s="1">
        <v>0.35116598079561051</v>
      </c>
      <c r="C30" s="26">
        <v>0.41499999999999998</v>
      </c>
      <c r="D30" s="26">
        <v>0.40300000000000002</v>
      </c>
      <c r="E30" s="26">
        <v>0.41399999999999998</v>
      </c>
      <c r="F30" s="1">
        <f t="shared" si="3"/>
        <v>-2.2167487684728946</v>
      </c>
      <c r="G30" s="1">
        <f t="shared" si="2"/>
        <v>0.73891625615763601</v>
      </c>
      <c r="H30" s="1">
        <f t="shared" si="2"/>
        <v>-1.9704433497536824</v>
      </c>
    </row>
    <row r="31" spans="1:12" x14ac:dyDescent="0.25">
      <c r="B31" s="1">
        <v>0.23411065386374033</v>
      </c>
      <c r="C31" s="26">
        <v>0.40200000000000002</v>
      </c>
      <c r="D31" s="26">
        <v>0.41099999999999998</v>
      </c>
      <c r="E31" s="26">
        <v>0.41199999999999998</v>
      </c>
      <c r="F31" s="1">
        <f t="shared" si="3"/>
        <v>0.9852216748768482</v>
      </c>
      <c r="G31" s="1">
        <f t="shared" si="2"/>
        <v>-1.2315270935960465</v>
      </c>
      <c r="H31" s="1">
        <f t="shared" si="2"/>
        <v>-1.4778325123152585</v>
      </c>
    </row>
    <row r="35" spans="3:6" x14ac:dyDescent="0.25">
      <c r="C35" s="1">
        <v>4</v>
      </c>
      <c r="D35" s="1">
        <v>32.266009852216747</v>
      </c>
      <c r="E35" s="1">
        <v>32.758620689655174</v>
      </c>
      <c r="F35" s="1">
        <v>34.482758620689658</v>
      </c>
    </row>
    <row r="36" spans="3:6" x14ac:dyDescent="0.25">
      <c r="C36" s="1">
        <v>2.666666666666667</v>
      </c>
      <c r="E36" s="1">
        <v>20.443349753694584</v>
      </c>
      <c r="F36" s="1">
        <v>17.980295566502463</v>
      </c>
    </row>
    <row r="37" spans="3:6" x14ac:dyDescent="0.25">
      <c r="C37" s="1">
        <v>1.7777777777777781</v>
      </c>
      <c r="D37" s="1">
        <v>11.822660098522176</v>
      </c>
      <c r="E37" s="1">
        <v>10.591133004926117</v>
      </c>
      <c r="F37" s="1">
        <v>11.083743842364541</v>
      </c>
    </row>
    <row r="38" spans="3:6" x14ac:dyDescent="0.25">
      <c r="C38" s="1">
        <v>1.1851851851851851</v>
      </c>
      <c r="D38" s="1">
        <v>8.8669950738916334</v>
      </c>
      <c r="E38" s="1">
        <v>7.1428571428571495</v>
      </c>
      <c r="F38" s="1">
        <v>6.1576354679803007</v>
      </c>
    </row>
    <row r="39" spans="3:6" x14ac:dyDescent="0.25">
      <c r="C39" s="1">
        <v>0.79012345679012352</v>
      </c>
      <c r="D39" s="1">
        <v>4.4334975369458167</v>
      </c>
      <c r="E39" s="1">
        <v>4.9261083743842402</v>
      </c>
      <c r="F39" s="1">
        <v>5.4187192118226646</v>
      </c>
    </row>
    <row r="44" spans="3:6" x14ac:dyDescent="0.25">
      <c r="D44" s="1" t="s">
        <v>15</v>
      </c>
    </row>
    <row r="45" spans="3:6" x14ac:dyDescent="0.25">
      <c r="E45" s="1">
        <f>(50+2.2798)/8.5783</f>
        <v>6.0944243031836143</v>
      </c>
    </row>
    <row r="46" spans="3:6" x14ac:dyDescent="0.25">
      <c r="E46" s="1">
        <f>(50+3.3829)/8.9039</f>
        <v>5.9954514313952307</v>
      </c>
    </row>
    <row r="47" spans="3:6" x14ac:dyDescent="0.25">
      <c r="E47" s="1">
        <f>(50+4.1526)/9.2023</f>
        <v>5.884681003662128</v>
      </c>
    </row>
    <row r="48" spans="3:6" x14ac:dyDescent="0.25">
      <c r="E48" s="19">
        <f>AVERAGE(E45:E47)</f>
        <v>5.991518912746991</v>
      </c>
    </row>
    <row r="49" spans="5:5" x14ac:dyDescent="0.25">
      <c r="E49" s="20">
        <f>STDEV(E45:E47)</f>
        <v>0.10492693386699642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E5EB7-DDE1-415F-B13A-D2096CA74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64DCCE-2E82-49FB-B7E9-6690E1932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9C76C3-9D2C-4E62-B603-B038FEA6DC88}">
  <ds:schemaRefs>
    <ds:schemaRef ds:uri="c59349ad-2911-4787-989c-8dd943016e9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43ebcd3-9da5-4189-bb31-d16450608871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Vitis vinif</vt:lpstr>
      <vt:lpstr>Ác. 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2021-06-16T11:12:17Z</dcterms:created>
  <dcterms:modified xsi:type="dcterms:W3CDTF">2021-06-28T15:06:00Z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