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COPIA USB\TESIS TRANSPARENCIA\TERCERA PARTE INDICADORES\CATALUÑA\"/>
    </mc:Choice>
  </mc:AlternateContent>
  <xr:revisionPtr revIDLastSave="0" documentId="13_ncr:1_{D90F9C77-93EC-4CDF-8337-46A93960FAA3}" xr6:coauthVersionLast="43" xr6:coauthVersionMax="43" xr10:uidLastSave="{00000000-0000-0000-0000-000000000000}"/>
  <bookViews>
    <workbookView xWindow="-120" yWindow="-120" windowWidth="29040" windowHeight="15840" tabRatio="601" activeTab="10" xr2:uid="{00000000-000D-0000-FFFF-FFFF00000000}"/>
  </bookViews>
  <sheets>
    <sheet name="BADALONA" sheetId="3" r:id="rId1"/>
    <sheet name="BARCELONA" sheetId="7" r:id="rId2"/>
    <sheet name="GIRONA" sheetId="8" r:id="rId3"/>
    <sheet name="LHOSPITALET" sheetId="10" r:id="rId4"/>
    <sheet name="LLEIDA" sheetId="11" r:id="rId5"/>
    <sheet name="MATARO" sheetId="12" r:id="rId6"/>
    <sheet name="REUS" sheetId="13" r:id="rId7"/>
    <sheet name="SABADELL" sheetId="14" r:id="rId8"/>
    <sheet name="STA COLOMA" sheetId="15" r:id="rId9"/>
    <sheet name="TARRAGONA" sheetId="16" r:id="rId10"/>
    <sheet name="TERRASSA" sheetId="17" r:id="rId11"/>
    <sheet name="Hoja2" sheetId="19" r:id="rId1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2" i="17" l="1"/>
  <c r="B122" i="16"/>
  <c r="B124" i="15"/>
  <c r="B126" i="14"/>
  <c r="B123" i="13"/>
  <c r="B125" i="12"/>
  <c r="B125" i="11"/>
  <c r="B126" i="10"/>
  <c r="B127" i="8"/>
  <c r="B128" i="7"/>
  <c r="B128" i="3"/>
  <c r="F108" i="14"/>
  <c r="I106" i="3"/>
  <c r="E106" i="3"/>
  <c r="D106" i="3"/>
  <c r="I102" i="3"/>
  <c r="E102" i="3"/>
  <c r="D102" i="3"/>
  <c r="E45" i="17"/>
  <c r="E44" i="17"/>
  <c r="G45" i="17"/>
  <c r="G44" i="17"/>
  <c r="D59" i="17"/>
  <c r="D53" i="17"/>
  <c r="D42" i="17"/>
  <c r="F59" i="17"/>
  <c r="F53" i="17"/>
  <c r="F42" i="17"/>
  <c r="H59" i="17"/>
  <c r="I45" i="17"/>
  <c r="H53" i="17"/>
  <c r="H42" i="17"/>
  <c r="H41" i="17"/>
  <c r="D41" i="17"/>
  <c r="F41" i="17"/>
  <c r="H109" i="17"/>
  <c r="G109" i="17"/>
  <c r="F109" i="17"/>
  <c r="H105" i="17"/>
  <c r="G105" i="17"/>
  <c r="F105" i="17"/>
  <c r="I101" i="17"/>
  <c r="H101" i="17"/>
  <c r="E101" i="17"/>
  <c r="G101" i="17"/>
  <c r="D101" i="17"/>
  <c r="F101" i="17"/>
  <c r="I97" i="17"/>
  <c r="H97" i="17"/>
  <c r="E97" i="17"/>
  <c r="G97" i="17"/>
  <c r="D97" i="17"/>
  <c r="F97" i="17"/>
  <c r="H104" i="16"/>
  <c r="G104" i="16"/>
  <c r="F104" i="16"/>
  <c r="I97" i="16"/>
  <c r="H97" i="16"/>
  <c r="H101" i="16"/>
  <c r="E101" i="16"/>
  <c r="G101" i="16"/>
  <c r="D101" i="16"/>
  <c r="F101" i="16"/>
  <c r="E97" i="16"/>
  <c r="G97" i="16"/>
  <c r="D97" i="16"/>
  <c r="F97" i="16"/>
  <c r="H59" i="16"/>
  <c r="H53" i="16"/>
  <c r="H42" i="16"/>
  <c r="I44" i="16"/>
  <c r="G44" i="16"/>
  <c r="E44" i="16"/>
  <c r="E45" i="16"/>
  <c r="G45" i="16"/>
  <c r="F59" i="16"/>
  <c r="F53" i="16"/>
  <c r="F42" i="16"/>
  <c r="D53" i="16"/>
  <c r="D42" i="16"/>
  <c r="D82" i="16"/>
  <c r="I100" i="15"/>
  <c r="E100" i="15"/>
  <c r="D100" i="15"/>
  <c r="I104" i="15"/>
  <c r="H104" i="15"/>
  <c r="E104" i="15"/>
  <c r="D104" i="15"/>
  <c r="H112" i="15"/>
  <c r="G112" i="15"/>
  <c r="F112" i="15"/>
  <c r="H108" i="15"/>
  <c r="G108" i="15"/>
  <c r="F108" i="15"/>
  <c r="D59" i="15"/>
  <c r="D53" i="15"/>
  <c r="D42" i="15"/>
  <c r="D41" i="15"/>
  <c r="G44" i="15"/>
  <c r="G45" i="15"/>
  <c r="F59" i="15"/>
  <c r="F53" i="15"/>
  <c r="F42" i="15"/>
  <c r="G42" i="15"/>
  <c r="I45" i="15"/>
  <c r="I44" i="15"/>
  <c r="H59" i="15"/>
  <c r="H53" i="15"/>
  <c r="H42" i="15"/>
  <c r="H41" i="16"/>
  <c r="F41" i="16"/>
  <c r="F41" i="15"/>
  <c r="H41" i="15"/>
  <c r="H109" i="14"/>
  <c r="E114" i="14"/>
  <c r="G114" i="14"/>
  <c r="I114" i="14"/>
  <c r="H114" i="14"/>
  <c r="D114" i="14"/>
  <c r="F114" i="14"/>
  <c r="H110" i="14"/>
  <c r="G110" i="14"/>
  <c r="F110" i="14"/>
  <c r="D106" i="14"/>
  <c r="F106" i="14"/>
  <c r="I106" i="14"/>
  <c r="H106" i="14"/>
  <c r="E106" i="14"/>
  <c r="G106" i="14"/>
  <c r="D102" i="14"/>
  <c r="F102" i="14"/>
  <c r="I102" i="14"/>
  <c r="H102" i="14"/>
  <c r="E102" i="14"/>
  <c r="G102" i="14"/>
  <c r="D87" i="14"/>
  <c r="H42" i="14"/>
  <c r="F42" i="14"/>
  <c r="D42" i="14"/>
  <c r="E44" i="14"/>
  <c r="E45" i="14"/>
  <c r="D59" i="14"/>
  <c r="D53" i="14"/>
  <c r="G45" i="14"/>
  <c r="G44" i="14"/>
  <c r="F59" i="14"/>
  <c r="F53" i="14"/>
  <c r="I45" i="14"/>
  <c r="I44" i="14"/>
  <c r="H59" i="14"/>
  <c r="H53" i="14"/>
  <c r="H41" i="14"/>
  <c r="D41" i="14"/>
  <c r="F41" i="14"/>
  <c r="I104" i="13"/>
  <c r="H104" i="13"/>
  <c r="E104" i="13"/>
  <c r="G104" i="13"/>
  <c r="I100" i="13"/>
  <c r="E100" i="13"/>
  <c r="D100" i="13"/>
  <c r="F100" i="13"/>
  <c r="D104" i="13"/>
  <c r="F104" i="13"/>
  <c r="G107" i="13"/>
  <c r="F107" i="13"/>
  <c r="G112" i="12"/>
  <c r="F112" i="12"/>
  <c r="I106" i="12"/>
  <c r="I104" i="12"/>
  <c r="H104" i="12"/>
  <c r="E106" i="12"/>
  <c r="E104" i="12"/>
  <c r="G104" i="12"/>
  <c r="I100" i="12"/>
  <c r="H100" i="12"/>
  <c r="E100" i="12"/>
  <c r="G100" i="12"/>
  <c r="D104" i="12"/>
  <c r="D100" i="12"/>
  <c r="F100" i="12"/>
  <c r="D42" i="12"/>
  <c r="D53" i="12"/>
  <c r="D59" i="12"/>
  <c r="G45" i="12"/>
  <c r="G44" i="12"/>
  <c r="F59" i="12"/>
  <c r="F53" i="12"/>
  <c r="F42" i="12"/>
  <c r="I45" i="12"/>
  <c r="I44" i="12"/>
  <c r="H59" i="12"/>
  <c r="H42" i="12"/>
  <c r="H42" i="11"/>
  <c r="H53" i="11"/>
  <c r="H59" i="11"/>
  <c r="I45" i="11"/>
  <c r="I114" i="11"/>
  <c r="H114" i="11"/>
  <c r="E114" i="11"/>
  <c r="G114" i="11"/>
  <c r="D114" i="11"/>
  <c r="F114" i="11"/>
  <c r="H110" i="11"/>
  <c r="G110" i="11"/>
  <c r="F110" i="11"/>
  <c r="I106" i="11"/>
  <c r="H106" i="11"/>
  <c r="I102" i="11"/>
  <c r="H102" i="11"/>
  <c r="E106" i="11"/>
  <c r="E102" i="11"/>
  <c r="D106" i="11"/>
  <c r="D102" i="11"/>
  <c r="D42" i="8"/>
  <c r="G45" i="8"/>
  <c r="E45" i="8"/>
  <c r="E44" i="8"/>
  <c r="D53" i="8"/>
  <c r="F53" i="8"/>
  <c r="F42" i="8"/>
  <c r="H53" i="8"/>
  <c r="I45" i="8"/>
  <c r="I44" i="8"/>
  <c r="H42" i="8"/>
  <c r="H109" i="8"/>
  <c r="I114" i="8"/>
  <c r="H114" i="8"/>
  <c r="I106" i="8"/>
  <c r="I102" i="8"/>
  <c r="G109" i="8"/>
  <c r="E114" i="8"/>
  <c r="G114" i="8"/>
  <c r="F114" i="8"/>
  <c r="F109" i="8"/>
  <c r="D42" i="10"/>
  <c r="G45" i="10"/>
  <c r="I45" i="10"/>
  <c r="F42" i="10"/>
  <c r="F53" i="10"/>
  <c r="H53" i="10"/>
  <c r="H42" i="10"/>
  <c r="H59" i="10"/>
  <c r="F59" i="10"/>
  <c r="D59" i="10"/>
  <c r="E102" i="10"/>
  <c r="G102" i="10"/>
  <c r="I106" i="10"/>
  <c r="E106" i="10"/>
  <c r="D106" i="10"/>
  <c r="I102" i="10"/>
  <c r="H102" i="10"/>
  <c r="D102" i="10"/>
  <c r="H109" i="10"/>
  <c r="G109" i="10"/>
  <c r="F109" i="10"/>
  <c r="I114" i="10"/>
  <c r="H114" i="10"/>
  <c r="D114" i="10"/>
  <c r="F114" i="10"/>
  <c r="E114" i="10"/>
  <c r="G114" i="10"/>
  <c r="D41" i="12"/>
  <c r="F41" i="12"/>
  <c r="H41" i="11"/>
  <c r="F41" i="10"/>
  <c r="G41" i="10"/>
  <c r="H41" i="10"/>
  <c r="I41" i="10"/>
  <c r="E112" i="7"/>
  <c r="G112" i="7"/>
  <c r="D112" i="7"/>
  <c r="F112" i="7"/>
  <c r="I112" i="7"/>
  <c r="H112" i="7"/>
  <c r="H108" i="7"/>
  <c r="G108" i="7"/>
  <c r="F108" i="7"/>
  <c r="I100" i="7"/>
  <c r="H100" i="7"/>
  <c r="E100" i="7"/>
  <c r="G100" i="7"/>
  <c r="D100" i="7"/>
  <c r="F100" i="7"/>
  <c r="I45" i="7"/>
  <c r="H42" i="7"/>
  <c r="H53" i="7"/>
  <c r="F53" i="7"/>
  <c r="I44" i="7"/>
  <c r="E45" i="7"/>
  <c r="G45" i="7"/>
  <c r="F42" i="7"/>
  <c r="H59" i="7"/>
  <c r="F59" i="7"/>
  <c r="D59" i="7"/>
  <c r="D53" i="7"/>
  <c r="D42" i="7"/>
  <c r="I114" i="3"/>
  <c r="H114" i="3"/>
  <c r="E114" i="3"/>
  <c r="G114" i="3"/>
  <c r="D114" i="3"/>
  <c r="F114" i="3"/>
  <c r="H41" i="7"/>
  <c r="F41" i="7"/>
  <c r="D41" i="7"/>
  <c r="E41" i="7"/>
  <c r="H103" i="3"/>
  <c r="G103" i="3"/>
  <c r="F103" i="3"/>
  <c r="H54" i="3"/>
  <c r="I54" i="3"/>
  <c r="D54" i="3"/>
  <c r="E54" i="3"/>
  <c r="E46" i="3"/>
  <c r="D43" i="3"/>
  <c r="H43" i="3"/>
  <c r="F43" i="3"/>
  <c r="F54" i="3"/>
  <c r="G54" i="3"/>
  <c r="H60" i="3"/>
  <c r="I60" i="3"/>
  <c r="F60" i="3"/>
  <c r="F42" i="3"/>
  <c r="D60" i="3"/>
  <c r="E60" i="3"/>
  <c r="H42" i="3"/>
  <c r="D42" i="3"/>
  <c r="G60" i="3"/>
  <c r="D72" i="3"/>
  <c r="E77" i="3"/>
  <c r="E76" i="3"/>
  <c r="E75" i="3"/>
  <c r="E74" i="3"/>
  <c r="E73" i="3"/>
  <c r="D85" i="7"/>
  <c r="G52" i="15"/>
  <c r="I52" i="15"/>
  <c r="I51" i="15"/>
  <c r="G51" i="15"/>
  <c r="E44" i="15"/>
  <c r="E43" i="15"/>
  <c r="E43" i="14"/>
  <c r="E42" i="14"/>
  <c r="I56" i="12"/>
  <c r="G56" i="12"/>
  <c r="E56" i="12"/>
  <c r="I55" i="12"/>
  <c r="G55" i="12"/>
  <c r="E55" i="12"/>
  <c r="I54" i="12"/>
  <c r="G54" i="12"/>
  <c r="E54" i="12"/>
  <c r="H53" i="12"/>
  <c r="G53" i="12"/>
  <c r="E53" i="12"/>
  <c r="I52" i="12"/>
  <c r="G52" i="12"/>
  <c r="E52" i="12"/>
  <c r="I51" i="12"/>
  <c r="G51" i="12"/>
  <c r="E51" i="12"/>
  <c r="I50" i="12"/>
  <c r="G50" i="12"/>
  <c r="E50" i="12"/>
  <c r="I49" i="12"/>
  <c r="G49" i="12"/>
  <c r="E49" i="12"/>
  <c r="I48" i="12"/>
  <c r="G48" i="12"/>
  <c r="E48" i="12"/>
  <c r="I47" i="12"/>
  <c r="G47" i="12"/>
  <c r="E47" i="12"/>
  <c r="I46" i="12"/>
  <c r="G46" i="12"/>
  <c r="E46" i="12"/>
  <c r="E45" i="12"/>
  <c r="E44" i="12"/>
  <c r="I42" i="12"/>
  <c r="G42" i="12"/>
  <c r="E42" i="12"/>
  <c r="G41" i="12"/>
  <c r="E41" i="12"/>
  <c r="I43" i="11"/>
  <c r="I41" i="11"/>
  <c r="I42" i="11"/>
  <c r="I44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1" i="8"/>
  <c r="I53" i="12"/>
  <c r="H41" i="12"/>
  <c r="I41" i="12"/>
  <c r="I42" i="10"/>
  <c r="I44" i="10"/>
  <c r="I46" i="10"/>
  <c r="G42" i="10"/>
  <c r="E43" i="10"/>
  <c r="E44" i="10"/>
  <c r="E42" i="10"/>
  <c r="G44" i="7"/>
  <c r="E44" i="7"/>
  <c r="E46" i="7"/>
  <c r="G61" i="7"/>
  <c r="D82" i="17"/>
  <c r="I62" i="17"/>
  <c r="G62" i="17"/>
  <c r="E62" i="17"/>
  <c r="I61" i="17"/>
  <c r="G61" i="17"/>
  <c r="E61" i="17"/>
  <c r="I60" i="17"/>
  <c r="G60" i="17"/>
  <c r="E60" i="17"/>
  <c r="I59" i="17"/>
  <c r="G59" i="17"/>
  <c r="E59" i="17"/>
  <c r="I58" i="17"/>
  <c r="G58" i="17"/>
  <c r="E58" i="17"/>
  <c r="I57" i="17"/>
  <c r="G57" i="17"/>
  <c r="E57" i="17"/>
  <c r="I56" i="17"/>
  <c r="G56" i="17"/>
  <c r="E56" i="17"/>
  <c r="I55" i="17"/>
  <c r="G55" i="17"/>
  <c r="E55" i="17"/>
  <c r="I54" i="17"/>
  <c r="G54" i="17"/>
  <c r="E54" i="17"/>
  <c r="I53" i="17"/>
  <c r="G53" i="17"/>
  <c r="E53" i="17"/>
  <c r="I52" i="17"/>
  <c r="G52" i="17"/>
  <c r="E52" i="17"/>
  <c r="I51" i="17"/>
  <c r="G51" i="17"/>
  <c r="E51" i="17"/>
  <c r="I50" i="17"/>
  <c r="G50" i="17"/>
  <c r="E50" i="17"/>
  <c r="I49" i="17"/>
  <c r="G49" i="17"/>
  <c r="E49" i="17"/>
  <c r="I48" i="17"/>
  <c r="G48" i="17"/>
  <c r="E48" i="17"/>
  <c r="I47" i="17"/>
  <c r="G47" i="17"/>
  <c r="E47" i="17"/>
  <c r="I46" i="17"/>
  <c r="G46" i="17"/>
  <c r="E46" i="17"/>
  <c r="I44" i="17"/>
  <c r="I42" i="17"/>
  <c r="G42" i="17"/>
  <c r="E42" i="17"/>
  <c r="I41" i="17"/>
  <c r="G41" i="17"/>
  <c r="I62" i="16"/>
  <c r="G62" i="16"/>
  <c r="E62" i="16"/>
  <c r="I61" i="16"/>
  <c r="G61" i="16"/>
  <c r="E61" i="16"/>
  <c r="I60" i="16"/>
  <c r="G60" i="16"/>
  <c r="E60" i="16"/>
  <c r="I59" i="16"/>
  <c r="G59" i="16"/>
  <c r="D59" i="16"/>
  <c r="I58" i="16"/>
  <c r="G58" i="16"/>
  <c r="E58" i="16"/>
  <c r="I57" i="16"/>
  <c r="G57" i="16"/>
  <c r="E57" i="16"/>
  <c r="I56" i="16"/>
  <c r="G56" i="16"/>
  <c r="E56" i="16"/>
  <c r="I55" i="16"/>
  <c r="G55" i="16"/>
  <c r="E55" i="16"/>
  <c r="I54" i="16"/>
  <c r="G54" i="16"/>
  <c r="E54" i="16"/>
  <c r="I53" i="16"/>
  <c r="G53" i="16"/>
  <c r="E53" i="16"/>
  <c r="I52" i="16"/>
  <c r="G52" i="16"/>
  <c r="E52" i="16"/>
  <c r="I51" i="16"/>
  <c r="G51" i="16"/>
  <c r="E51" i="16"/>
  <c r="I50" i="16"/>
  <c r="G50" i="16"/>
  <c r="E50" i="16"/>
  <c r="I49" i="16"/>
  <c r="G49" i="16"/>
  <c r="E49" i="16"/>
  <c r="I48" i="16"/>
  <c r="G48" i="16"/>
  <c r="E48" i="16"/>
  <c r="I47" i="16"/>
  <c r="G47" i="16"/>
  <c r="E47" i="16"/>
  <c r="I46" i="16"/>
  <c r="G46" i="16"/>
  <c r="E46" i="16"/>
  <c r="I45" i="16"/>
  <c r="I43" i="16"/>
  <c r="G43" i="16"/>
  <c r="E43" i="16"/>
  <c r="I42" i="16"/>
  <c r="G42" i="16"/>
  <c r="E42" i="16"/>
  <c r="I41" i="16"/>
  <c r="G41" i="16"/>
  <c r="G104" i="15"/>
  <c r="F104" i="15"/>
  <c r="G103" i="15"/>
  <c r="F103" i="15"/>
  <c r="G102" i="15"/>
  <c r="F102" i="15"/>
  <c r="G101" i="15"/>
  <c r="F101" i="15"/>
  <c r="G100" i="15"/>
  <c r="F100" i="15"/>
  <c r="D85" i="15"/>
  <c r="I62" i="15"/>
  <c r="G62" i="15"/>
  <c r="E62" i="15"/>
  <c r="I61" i="15"/>
  <c r="G61" i="15"/>
  <c r="E61" i="15"/>
  <c r="I60" i="15"/>
  <c r="G60" i="15"/>
  <c r="E60" i="15"/>
  <c r="I59" i="15"/>
  <c r="G59" i="15"/>
  <c r="E59" i="15"/>
  <c r="I58" i="15"/>
  <c r="G58" i="15"/>
  <c r="E58" i="15"/>
  <c r="I57" i="15"/>
  <c r="G57" i="15"/>
  <c r="E57" i="15"/>
  <c r="I56" i="15"/>
  <c r="G56" i="15"/>
  <c r="E56" i="15"/>
  <c r="I55" i="15"/>
  <c r="G55" i="15"/>
  <c r="E55" i="15"/>
  <c r="I54" i="15"/>
  <c r="G54" i="15"/>
  <c r="E54" i="15"/>
  <c r="I53" i="15"/>
  <c r="G53" i="15"/>
  <c r="E52" i="15"/>
  <c r="E51" i="15"/>
  <c r="I50" i="15"/>
  <c r="G50" i="15"/>
  <c r="E50" i="15"/>
  <c r="I49" i="15"/>
  <c r="G49" i="15"/>
  <c r="E49" i="15"/>
  <c r="I48" i="15"/>
  <c r="G48" i="15"/>
  <c r="E48" i="15"/>
  <c r="I47" i="15"/>
  <c r="G47" i="15"/>
  <c r="E47" i="15"/>
  <c r="I46" i="15"/>
  <c r="G46" i="15"/>
  <c r="E46" i="15"/>
  <c r="E45" i="15"/>
  <c r="I42" i="15"/>
  <c r="E42" i="15"/>
  <c r="I41" i="15"/>
  <c r="G41" i="15"/>
  <c r="I62" i="14"/>
  <c r="G62" i="14"/>
  <c r="E62" i="14"/>
  <c r="I61" i="14"/>
  <c r="G61" i="14"/>
  <c r="E61" i="14"/>
  <c r="I60" i="14"/>
  <c r="G60" i="14"/>
  <c r="E60" i="14"/>
  <c r="I59" i="14"/>
  <c r="G59" i="14"/>
  <c r="E59" i="14"/>
  <c r="I58" i="14"/>
  <c r="G58" i="14"/>
  <c r="E58" i="14"/>
  <c r="I57" i="14"/>
  <c r="G57" i="14"/>
  <c r="E57" i="14"/>
  <c r="I56" i="14"/>
  <c r="G56" i="14"/>
  <c r="E56" i="14"/>
  <c r="I55" i="14"/>
  <c r="G55" i="14"/>
  <c r="E55" i="14"/>
  <c r="I54" i="14"/>
  <c r="G54" i="14"/>
  <c r="E54" i="14"/>
  <c r="I53" i="14"/>
  <c r="G53" i="14"/>
  <c r="E53" i="14"/>
  <c r="I52" i="14"/>
  <c r="G52" i="14"/>
  <c r="E52" i="14"/>
  <c r="I51" i="14"/>
  <c r="G51" i="14"/>
  <c r="E51" i="14"/>
  <c r="I50" i="14"/>
  <c r="G50" i="14"/>
  <c r="E50" i="14"/>
  <c r="I49" i="14"/>
  <c r="G49" i="14"/>
  <c r="E49" i="14"/>
  <c r="I48" i="14"/>
  <c r="G48" i="14"/>
  <c r="E48" i="14"/>
  <c r="I47" i="14"/>
  <c r="G47" i="14"/>
  <c r="E47" i="14"/>
  <c r="I46" i="14"/>
  <c r="G46" i="14"/>
  <c r="E46" i="14"/>
  <c r="I43" i="14"/>
  <c r="G43" i="14"/>
  <c r="I42" i="14"/>
  <c r="G42" i="14"/>
  <c r="G41" i="14"/>
  <c r="I62" i="12"/>
  <c r="G62" i="12"/>
  <c r="E62" i="12"/>
  <c r="I61" i="12"/>
  <c r="G61" i="12"/>
  <c r="E61" i="12"/>
  <c r="I60" i="12"/>
  <c r="G60" i="12"/>
  <c r="E60" i="12"/>
  <c r="I59" i="12"/>
  <c r="G59" i="12"/>
  <c r="E59" i="12"/>
  <c r="I58" i="12"/>
  <c r="G58" i="12"/>
  <c r="E58" i="12"/>
  <c r="I57" i="12"/>
  <c r="G57" i="12"/>
  <c r="E57" i="12"/>
  <c r="G106" i="11"/>
  <c r="F106" i="11"/>
  <c r="G105" i="11"/>
  <c r="F105" i="11"/>
  <c r="G104" i="11"/>
  <c r="F104" i="11"/>
  <c r="G103" i="11"/>
  <c r="F103" i="11"/>
  <c r="G102" i="11"/>
  <c r="F102" i="11"/>
  <c r="E95" i="10"/>
  <c r="I62" i="10"/>
  <c r="G62" i="10"/>
  <c r="E62" i="10"/>
  <c r="I61" i="10"/>
  <c r="G61" i="10"/>
  <c r="E61" i="10"/>
  <c r="I60" i="10"/>
  <c r="G60" i="10"/>
  <c r="E60" i="10"/>
  <c r="I59" i="10"/>
  <c r="G59" i="10"/>
  <c r="E59" i="10"/>
  <c r="I58" i="10"/>
  <c r="G58" i="10"/>
  <c r="E58" i="10"/>
  <c r="I57" i="10"/>
  <c r="G57" i="10"/>
  <c r="E57" i="10"/>
  <c r="I56" i="10"/>
  <c r="G56" i="10"/>
  <c r="E56" i="10"/>
  <c r="I55" i="10"/>
  <c r="G55" i="10"/>
  <c r="E55" i="10"/>
  <c r="I54" i="10"/>
  <c r="G54" i="10"/>
  <c r="E54" i="10"/>
  <c r="I53" i="10"/>
  <c r="G53" i="10"/>
  <c r="D53" i="10"/>
  <c r="I52" i="10"/>
  <c r="G52" i="10"/>
  <c r="E52" i="10"/>
  <c r="I51" i="10"/>
  <c r="G51" i="10"/>
  <c r="E51" i="10"/>
  <c r="I50" i="10"/>
  <c r="G50" i="10"/>
  <c r="E50" i="10"/>
  <c r="I49" i="10"/>
  <c r="G49" i="10"/>
  <c r="E49" i="10"/>
  <c r="I48" i="10"/>
  <c r="G48" i="10"/>
  <c r="E48" i="10"/>
  <c r="I47" i="10"/>
  <c r="G47" i="10"/>
  <c r="E47" i="10"/>
  <c r="G46" i="10"/>
  <c r="E46" i="10"/>
  <c r="E45" i="10"/>
  <c r="G44" i="10"/>
  <c r="I43" i="10"/>
  <c r="G43" i="10"/>
  <c r="H106" i="8"/>
  <c r="G106" i="8"/>
  <c r="F106" i="8"/>
  <c r="G105" i="8"/>
  <c r="F105" i="8"/>
  <c r="G104" i="8"/>
  <c r="F104" i="8"/>
  <c r="G103" i="8"/>
  <c r="F103" i="8"/>
  <c r="H102" i="8"/>
  <c r="G102" i="8"/>
  <c r="F102" i="8"/>
  <c r="E95" i="8"/>
  <c r="I62" i="8"/>
  <c r="G62" i="8"/>
  <c r="E62" i="8"/>
  <c r="G61" i="8"/>
  <c r="E61" i="8"/>
  <c r="I55" i="8"/>
  <c r="G55" i="8"/>
  <c r="E55" i="8"/>
  <c r="I58" i="8"/>
  <c r="G58" i="8"/>
  <c r="E58" i="8"/>
  <c r="I57" i="8"/>
  <c r="G57" i="8"/>
  <c r="E57" i="8"/>
  <c r="I56" i="8"/>
  <c r="G56" i="8"/>
  <c r="E56" i="8"/>
  <c r="I54" i="8"/>
  <c r="G54" i="8"/>
  <c r="E54" i="8"/>
  <c r="I53" i="8"/>
  <c r="G53" i="8"/>
  <c r="E53" i="8"/>
  <c r="I52" i="8"/>
  <c r="G52" i="8"/>
  <c r="E52" i="8"/>
  <c r="I51" i="8"/>
  <c r="G51" i="8"/>
  <c r="E51" i="8"/>
  <c r="I50" i="8"/>
  <c r="G50" i="8"/>
  <c r="E50" i="8"/>
  <c r="I49" i="8"/>
  <c r="G49" i="8"/>
  <c r="E49" i="8"/>
  <c r="I48" i="8"/>
  <c r="G48" i="8"/>
  <c r="E48" i="8"/>
  <c r="I47" i="8"/>
  <c r="G47" i="8"/>
  <c r="E47" i="8"/>
  <c r="I46" i="8"/>
  <c r="G46" i="8"/>
  <c r="E46" i="8"/>
  <c r="G44" i="8"/>
  <c r="I42" i="8"/>
  <c r="G42" i="8"/>
  <c r="E42" i="8"/>
  <c r="E93" i="7"/>
  <c r="E91" i="7"/>
  <c r="I62" i="7"/>
  <c r="G62" i="7"/>
  <c r="I61" i="7"/>
  <c r="E61" i="7"/>
  <c r="I60" i="7"/>
  <c r="G60" i="7"/>
  <c r="E60" i="7"/>
  <c r="I59" i="7"/>
  <c r="G59" i="7"/>
  <c r="E59" i="7"/>
  <c r="I58" i="7"/>
  <c r="G58" i="7"/>
  <c r="E58" i="7"/>
  <c r="I57" i="7"/>
  <c r="G57" i="7"/>
  <c r="E57" i="7"/>
  <c r="I56" i="7"/>
  <c r="G56" i="7"/>
  <c r="E56" i="7"/>
  <c r="I55" i="7"/>
  <c r="G55" i="7"/>
  <c r="E55" i="7"/>
  <c r="I54" i="7"/>
  <c r="G54" i="7"/>
  <c r="E54" i="7"/>
  <c r="I53" i="7"/>
  <c r="G53" i="7"/>
  <c r="E53" i="7"/>
  <c r="I52" i="7"/>
  <c r="G52" i="7"/>
  <c r="E52" i="7"/>
  <c r="I51" i="7"/>
  <c r="G51" i="7"/>
  <c r="E51" i="7"/>
  <c r="I50" i="7"/>
  <c r="G50" i="7"/>
  <c r="E50" i="7"/>
  <c r="I49" i="7"/>
  <c r="G49" i="7"/>
  <c r="E49" i="7"/>
  <c r="I48" i="7"/>
  <c r="G48" i="7"/>
  <c r="E48" i="7"/>
  <c r="I47" i="7"/>
  <c r="G47" i="7"/>
  <c r="E47" i="7"/>
  <c r="I46" i="7"/>
  <c r="G46" i="7"/>
  <c r="I42" i="7"/>
  <c r="G42" i="7"/>
  <c r="E42" i="7"/>
  <c r="I62" i="3"/>
  <c r="G62" i="3"/>
  <c r="E62" i="3"/>
  <c r="I57" i="3"/>
  <c r="G57" i="3"/>
  <c r="E57" i="3"/>
  <c r="I53" i="3"/>
  <c r="G53" i="3"/>
  <c r="E53" i="3"/>
  <c r="I52" i="3"/>
  <c r="G52" i="3"/>
  <c r="E52" i="3"/>
  <c r="I51" i="3"/>
  <c r="G51" i="3"/>
  <c r="E51" i="3"/>
  <c r="I50" i="3"/>
  <c r="G50" i="3"/>
  <c r="E50" i="3"/>
  <c r="I49" i="3"/>
  <c r="G49" i="3"/>
  <c r="E49" i="3"/>
  <c r="I48" i="3"/>
  <c r="G48" i="3"/>
  <c r="E48" i="3"/>
  <c r="I47" i="3"/>
  <c r="G47" i="3"/>
  <c r="E47" i="3"/>
  <c r="I45" i="3"/>
  <c r="G45" i="3"/>
  <c r="E45" i="3"/>
  <c r="I43" i="3"/>
  <c r="G43" i="3"/>
  <c r="E43" i="3"/>
  <c r="E59" i="16"/>
  <c r="D41" i="16"/>
  <c r="E41" i="16"/>
  <c r="E53" i="10"/>
  <c r="D41" i="10"/>
  <c r="E41" i="10"/>
  <c r="E41" i="17"/>
  <c r="E41" i="15"/>
  <c r="E53" i="15"/>
  <c r="I41" i="14"/>
  <c r="E41" i="14"/>
  <c r="E59" i="8"/>
  <c r="D41" i="8"/>
  <c r="E41" i="8"/>
  <c r="F41" i="8"/>
  <c r="G41" i="8"/>
  <c r="G59" i="8"/>
  <c r="I59" i="8"/>
  <c r="H41" i="8"/>
  <c r="I4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 incluye de gestión de residuos. Pero hay hoja Excel
NO HAY?</t>
        </r>
      </text>
    </comment>
    <comment ref="D8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217.977/2=108.999.5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2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Enlace "Perfil del contratant" a "Contratació pública"&gt;adjudicats</t>
        </r>
      </text>
    </comment>
    <comment ref="D2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¿¿??
Último modificado de 2016</t>
        </r>
      </text>
    </comment>
    <comment ref="D2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Excels</t>
        </r>
      </text>
    </comment>
    <comment ref="D29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Buscar "residus"
Hay Pdfs</t>
        </r>
      </text>
    </comment>
    <comment ref="D31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JL Martin: regidor de espacios públicoa</t>
        </r>
      </text>
    </comment>
    <comment ref="D3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Lista de Empresas municipales</t>
        </r>
      </text>
    </comment>
    <comment ref="E71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131.094/5=26.218,8
(4 móbiles)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Avance del plan de prevención y gestión de residuos de Terrassa 2015-2020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Informe de coyuntura Terrassa 2017
Aunque no vienen datos de tratamiento</t>
        </r>
      </text>
    </comment>
    <comment ref="D10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Pág 279 Avance del plan de prevención y gestión de residuos de Terrassa 2015-2020</t>
        </r>
      </text>
    </comment>
    <comment ref="D1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Pág 274 Avance del plan de prevención y gestión de residuos de Terrassa 2015-2020</t>
        </r>
      </text>
    </comment>
    <comment ref="D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Informe ambiental publicado en 2016</t>
        </r>
      </text>
    </comment>
    <comment ref="D18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Descargado pag 5</t>
        </r>
      </text>
    </comment>
    <comment ref="D20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Informe de coyuntura  de Terrassa 2017</t>
        </r>
      </text>
    </comment>
    <comment ref="D25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Más que funciones, incluye los puestos</t>
        </r>
      </text>
    </comment>
    <comment ref="D26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Hay enlace a Contratacio Publica.</t>
        </r>
      </text>
    </comment>
    <comment ref="D27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Hay enlace a un excel. No aparece en cuanto a gestión de residuos</t>
        </r>
      </text>
    </comment>
    <comment ref="D32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Excel descargado.
No viene el área concreta a la que están destinados</t>
        </r>
      </text>
    </comment>
    <comment ref="H66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Hasta 2013</t>
        </r>
      </text>
    </comment>
    <comment ref="E71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215.121/3=71.707t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Además Agenda 21:
http://lameva.barcelona.cat/barcelonasostenible/sites/default/files/pagines/document/7/compromis_22_redicio.pdf</t>
        </r>
      </text>
    </comment>
    <comment ref="D11" authorId="0" shapeId="0" xr:uid="{00000000-0006-0000-0100-000002000000}">
      <text>
        <r>
          <rPr>
            <sz val="9"/>
            <color indexed="81"/>
            <rFont val="Tahoma"/>
            <family val="2"/>
          </rPr>
          <t>Barcelona ya cumple el objetivo europeo para 2020 llegando a los 1,27 kg/día/persona</t>
        </r>
      </text>
    </comment>
    <comment ref="D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Estrategia Residuo Cero 2016
Punto 2: evolución y progresos DUDA: ¿Es esto el estado del medio ambiente? En el informe 2013 coge como indicador la cantidad de basura generada
/ posterior al Plan de Prevención 2012//
Encontrado en:
http://ajuntament.barcelona.cat/ecologiaurbana/es/residuo-cero/estrategia-residuo-cero
</t>
        </r>
      </text>
    </comment>
    <comment ref="D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La tasa de basuras a particulares es cero.
Este es el precio público por recogida comercial</t>
        </r>
      </text>
    </comment>
    <comment ref="D1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-Esto son compromisos que entiendo como acuerdos
-Otros proyectos internacionales:
http://ajuntament.barcelona.cat/ecologiaurbana/es/con-quien-lo-hacemos/proyectos-internacionales</t>
        </r>
      </text>
    </comment>
    <comment ref="D2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Lo tomo como el mismo que L1 ya que publica la evolución
</t>
        </r>
      </text>
    </comment>
    <comment ref="D2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Entidades dependientes en un link. No aparece responsable de residuos domésticos ¿no hay? ¿entidad dependiente?</t>
        </r>
      </text>
    </comment>
    <comment ref="D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Palabra clave: residus
</t>
        </r>
      </text>
    </comment>
    <comment ref="J3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Por otra parte encontramos dentro de la web del ayto esto (aunque no separa domiciliaria de comercial):
http://www.bcn.cat/estadistica/castella/dades/anuari/cap18/C1801010.htm
</t>
        </r>
      </text>
    </comment>
    <comment ref="H7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REVISAR si se acepta porque: nota: no se han tenido en cuenta los contenedores soterrados.</t>
        </r>
      </text>
    </comment>
    <comment ref="D8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30 puntos limpios (deixalleria metropolitana/ punts verds)
4 móviles=34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J10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Aunque falta 2015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Prevención, objetivos y descripción de los objetivos
Visto en:
http://www.l-h.cat/webs/mediambient/266085_1.aspx</t>
        </r>
      </text>
    </comment>
    <comment ref="E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 creo que LH tenga acuerdos internacionales. En convenios, aparece que tiene con ARC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PÁG 127</t>
        </r>
      </text>
    </comment>
    <comment ref="D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?¿ Este informe podría valer para los puntos L1, L3 y L4</t>
        </r>
      </text>
    </comment>
    <comment ref="J3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Informe en la web hasta 2015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PAG 148
</t>
        </r>
      </text>
    </comment>
    <comment ref="D2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Área de Espai Public</t>
        </r>
      </text>
    </comment>
    <comment ref="D2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No aparecen relativos a la gestión de residuos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1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No está enlazada desde la web. La he encontrado directamente desde google</t>
        </r>
      </text>
    </comment>
    <comment ref="D2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Aparecen la regidoria. NO el responsable de recogida domestica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Agenda 21+10</t>
        </r>
      </text>
    </comment>
    <comment ref="G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Agenda 21+10</t>
        </r>
      </text>
    </comment>
    <comment ref="D2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Publica pero no hay en relación a la gestión de residuos</t>
        </r>
      </text>
    </comment>
    <comment ref="H8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Generales, no por tipo</t>
        </r>
      </text>
    </comment>
    <comment ref="D89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8,3+126,07+6.882,50+7,91+2,41=1.027,19t
Datos del Consorcio de Gestión de Residuos del Valles Occidental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Arrufat</author>
  </authors>
  <commentList>
    <comment ref="D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Pag 20</t>
        </r>
      </text>
    </comment>
    <comment ref="D1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Precio público de recogida comercial.
La tasa a particulares es cero.</t>
        </r>
      </text>
    </comment>
    <comment ref="H70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500 personas por contenedor pag 2
</t>
        </r>
      </text>
    </comment>
    <comment ref="H8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AMB 
http://www.amb.cat/es/web/medi-ambient/residus/instalacions-i-equipaments/detall/-/equipament/deixalleria-de-santa-coloma-de-gramenet/334187/11818
http://opendata.amb.cat/equipaments/explorer#?rows=15&amp;q=santa%20coloma</t>
        </r>
      </text>
    </comment>
  </commentList>
</comments>
</file>

<file path=xl/sharedStrings.xml><?xml version="1.0" encoding="utf-8"?>
<sst xmlns="http://schemas.openxmlformats.org/spreadsheetml/2006/main" count="2285" uniqueCount="345">
  <si>
    <t>AYUNTAMIENTO</t>
  </si>
  <si>
    <t>INDICADORES LEGALES LEY 22/2011</t>
  </si>
  <si>
    <t>SI</t>
  </si>
  <si>
    <t>NO</t>
  </si>
  <si>
    <t>L-1</t>
  </si>
  <si>
    <t>L-2</t>
  </si>
  <si>
    <t>L-3</t>
  </si>
  <si>
    <t>L-4</t>
  </si>
  <si>
    <t>L-5</t>
  </si>
  <si>
    <t>L-6</t>
  </si>
  <si>
    <t>INDICADORES LEGALES LEY 27/2006</t>
  </si>
  <si>
    <t>INDICADORES LEGALES LEY 19/2013</t>
  </si>
  <si>
    <t>L-7</t>
  </si>
  <si>
    <t>L-8</t>
  </si>
  <si>
    <t>L-9</t>
  </si>
  <si>
    <t>L-10</t>
  </si>
  <si>
    <t>INDICADORES DE GESTIÓN</t>
  </si>
  <si>
    <t>CUANTIA TN</t>
  </si>
  <si>
    <t>KG/HAB</t>
  </si>
  <si>
    <t>AR.1 KG AL AÑO DE  RESIDUOS RECOGIDOS POR HABITANTE</t>
  </si>
  <si>
    <t>Orgánica</t>
  </si>
  <si>
    <t>Resto</t>
  </si>
  <si>
    <t>AR 1.1.5 ACEITES</t>
  </si>
  <si>
    <t>AR .1.1.6 ROPA Y TEXTIL</t>
  </si>
  <si>
    <t>AR 1.2.2 Escombros de obras menores</t>
  </si>
  <si>
    <t>AR.1.3 RECOGIDAS EXTERNAS: NO DE GESTIÓN MUNICIPAL</t>
  </si>
  <si>
    <t>AR.1.3.1: RCD Residuos de contrucción y demolición</t>
  </si>
  <si>
    <t>Nº HAB./Nº CONTENEDORES</t>
  </si>
  <si>
    <t>TOTAL CONTENEDORES</t>
  </si>
  <si>
    <t>%</t>
  </si>
  <si>
    <t>AT-1: TN DE RESIDUOS RECICLADOS/TOTAL RESIDUOS RECOGIDOS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</si>
  <si>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</si>
  <si>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</si>
  <si>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</si>
  <si>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</si>
  <si>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</si>
  <si>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</si>
  <si>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</si>
  <si>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</si>
  <si>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</si>
  <si>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</si>
  <si>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</si>
  <si>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</si>
  <si>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</si>
  <si>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</si>
  <si>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</t>
  </si>
  <si>
    <t>P.2.2 INGRESO POR SERVICIO DE TRATAMIENTO(303) POR HAB.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</si>
  <si>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</si>
  <si>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</si>
  <si>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</si>
  <si>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</si>
  <si>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INDICE DE WEB VISITADAS</t>
  </si>
  <si>
    <t>TN</t>
  </si>
  <si>
    <t>€/HAB 2017</t>
  </si>
  <si>
    <t>AR .1.1.7 RAEE</t>
  </si>
  <si>
    <t>AR.1.3.2: Industria y otros</t>
  </si>
  <si>
    <t>AR.1.3.3: EDAR: Lodos procedentesde la estación depuradora de aguas residuales</t>
  </si>
  <si>
    <t>AR.1.1  RECOGIDA DOMICILIARIA: Residuos domésticos de hogares,comercios, hostelería y servicios</t>
  </si>
  <si>
    <t>AR 1.1.1 ORGANICA Y RESTO</t>
  </si>
  <si>
    <t>AR 1.1.2 PAPEL/CARTON</t>
  </si>
  <si>
    <t>AR 1.1.3 ENVASES</t>
  </si>
  <si>
    <t>AR 1.1.4 VIDRIO</t>
  </si>
  <si>
    <t>AR 1.1.8 OTRAS RECOGIDAS DOMICILIARIAS: Enseres, Muebles, Madera, etc.</t>
  </si>
  <si>
    <t>AR 1.2.3 Podas y residuos vegetales</t>
  </si>
  <si>
    <t>AR 1.2.5: Otros: animales, vehículos abandonados,  etc.</t>
  </si>
  <si>
    <t>AR.2 DATOS DE RECOGIDA DE AÑOS ANTERIORES</t>
  </si>
  <si>
    <t>AR.3 PERIODICIDAD EN LA RECOGIDA</t>
  </si>
  <si>
    <t>AR.4.1RESIDUOS ORGANICOS (MARRON)</t>
  </si>
  <si>
    <t>AR.4.2 PAPEL/CARTON</t>
  </si>
  <si>
    <t>AR.4.3 ENVASES</t>
  </si>
  <si>
    <t>AR.4.5 RESTO (GRIS)</t>
  </si>
  <si>
    <t>AR.4.4VIDRIO</t>
  </si>
  <si>
    <t>CUANTIA EN 2017</t>
  </si>
  <si>
    <t>Nº HAB 2017</t>
  </si>
  <si>
    <t>AR.4 Nº DE HABITANTES/POR TIPO DE CONTENEDOR DATOS DE 2018</t>
  </si>
  <si>
    <t>X</t>
  </si>
  <si>
    <t>INDICADORES DE ACTIVIDAD DE RECOGIDA AÑO 2016</t>
  </si>
  <si>
    <t>x</t>
  </si>
  <si>
    <t xml:space="preserve">NÚMERO DE PUNTOS LIMPIO FIJOS Y MÓVILES/ECOPARQUES </t>
  </si>
  <si>
    <t>FECHA CONSULTA NOVIEMBRE DE 2018</t>
  </si>
  <si>
    <t>KG/H</t>
  </si>
  <si>
    <t xml:space="preserve"> 01/01/2015</t>
  </si>
  <si>
    <t>INDICADORES DE ACTIVIDAD DE TRATAMIENTO 2016</t>
  </si>
  <si>
    <t>cada 15 dias</t>
  </si>
  <si>
    <t>INDICADORES DE ACTIVIDAD DE RECOGIDA AÑO 2017</t>
  </si>
  <si>
    <t>NÚMERO DE PUNTOS LIMPIO FIJOS Y MÓVILES/ECOPARQUES (2 FIJOS Y 1 MOVIL)</t>
  </si>
  <si>
    <t>INDICADORES DE ACTIVIDAD DE TRATAMIENTO 2015</t>
  </si>
  <si>
    <t>DATOS DE 2015</t>
  </si>
  <si>
    <t>INDICADORES DE ACTIVIDAD DE RECOGIDA AÑO 2015-16</t>
  </si>
  <si>
    <t>BADALONA</t>
  </si>
  <si>
    <t>BARCELONA</t>
  </si>
  <si>
    <t>TERRASSA</t>
  </si>
  <si>
    <t>TARRAGONA</t>
  </si>
  <si>
    <t>STA COLOMA DE GRAMANET</t>
  </si>
  <si>
    <t>SABADELL</t>
  </si>
  <si>
    <t>REUS</t>
  </si>
  <si>
    <t>MATARO</t>
  </si>
  <si>
    <t>LLEIDA</t>
  </si>
  <si>
    <t>L´HOSPITALET</t>
  </si>
  <si>
    <t>GIRONA</t>
  </si>
  <si>
    <t>https://www.seu-e.cat/web/badalona/govern-obert-i-transparencia</t>
  </si>
  <si>
    <t>http://estadistiques.arc.cat/ARC/#</t>
  </si>
  <si>
    <t>http://badalona.cat</t>
  </si>
  <si>
    <t xml:space="preserve"> </t>
  </si>
  <si>
    <t>https://www.seu-e.cat/es/web/badalona/govern-obert-i-transparencia/contractes-convenis-i-subvencions/relacio-de-contractes/relacio-de-contractes-menors-historic</t>
  </si>
  <si>
    <t>https://www.seu-e.cat/es/web/badalona/govern-obert-i-transparencia/gestio-economica/pressupost/pressupost/despeses-per-programa</t>
  </si>
  <si>
    <t>http://ajuntament.barcelona.cat/ecologiaurbana/sites/default/files/Pla%20de%20prevenci%C3%B3%20de%20residus%20de%20Barcelona%202012-2020%20%28en%20catal%C3%A1n%29.pdf</t>
  </si>
  <si>
    <t>http://ajuntament.barcelona.cat/ecologiaurbana/sites/default/files/Pla%20de%20Prevenci%C3%B3%20de%20Residus%20de%20Barcelona%202012-2020.pdf</t>
  </si>
  <si>
    <t>http://www.bcnsostenible.cat/es/web/noticia/la-regla-de-les-tres-r-reduir-reutilitzar-reciclar</t>
  </si>
  <si>
    <t>http://ajuntament.barcelona.cat/ecologiaurbana/sites/default/files/EstrategiaResiduZeroBarcelona-201611.pdf</t>
  </si>
  <si>
    <t>http://ajuntament.barcelona.cat/hisenda/sites/default/files/ppsl2018es.pdf</t>
  </si>
  <si>
    <t>http://ajuntament.barcelona.cat/ecologiaurbana/es/con-quien-lo-hacemos/red-barcelona-mas-sostenible</t>
  </si>
  <si>
    <t>http://ajuntament.barcelona.cat/es/organizacion-municipal/organos-de-gobierno</t>
  </si>
  <si>
    <t>http://opendata-ajuntament.barcelona.cat/data/es/dataset/contractes-menors</t>
  </si>
  <si>
    <t>http://lameva.barcelona.cat/barcelonasostenible/sites/default/files/pagines/document/7/compromis_22_redicio.pdf</t>
  </si>
  <si>
    <t>http://www.bcn.cat/estadistica/castella/dades/anuari/cap18/C1801060.htm</t>
  </si>
  <si>
    <t>No se puede hacer un aproximación ya que los distingue por contedores de carga lateral, bilateral, baldes…</t>
  </si>
  <si>
    <t>30 puntos limpios</t>
  </si>
  <si>
    <t>http://opendata.amb.cat/equipaments/explorer#?rows=15&amp;start=30</t>
  </si>
  <si>
    <t xml:space="preserve">NÚMERO DE PUNTOS LIMPIOS FIJOS Y MÓVILES/ECOPARQUES </t>
  </si>
  <si>
    <t>http://ajuntament.barcelona.cat/estrategiaifinances/es/presupuestos-anteriores-liquidados-0</t>
  </si>
  <si>
    <t>http://www.l-h.cat/ajuntament/transparencia/919887_2.aspx?id=2</t>
  </si>
  <si>
    <t>http://www.l-h.cat/gdocs/d5136604.pdf</t>
  </si>
  <si>
    <t>https://seuelectronica.l-h.cat/utils/obrefitxer.aspx?Fw9EVw48XS6WO6qazCAuzJXHPYGOnHEtWCxGwVvC1D8wlIqazB</t>
  </si>
  <si>
    <t>https://seuelectronica.l-h.cat/185525_2.aspx?id=2</t>
  </si>
  <si>
    <t>http://www2.girona.cat/ca/c/document_library/get_file?uuid=285e08b2-76c7-4efd-a62a-45447bf551da&amp;groupId=11622</t>
  </si>
  <si>
    <t>http://www.girona.cat/transparencia/docs/organigrama-18-19.pdf</t>
  </si>
  <si>
    <t>http://terra.girona.cat/vu/reciclatge/</t>
  </si>
  <si>
    <t>http://www.arc.cat/deix3/listDeix3Instalacio.action</t>
  </si>
  <si>
    <t>https://www.girona.cat/transparencia/cat/pressupost_ens.php</t>
  </si>
  <si>
    <t>http://www.paeria.cat/transparencia/pdf/2017/contractes-ajuntament-lleida.pdf</t>
  </si>
  <si>
    <t>https://seu.paeria.cat/documentPublic/download/3313</t>
  </si>
  <si>
    <t>http://urbanisme.paeria.cat/sostenibilitat/fitxers/residus-i-neteja-viaria/documents-residus-i-neteja-viaria/dades-residus-lleida-historic-2015.pdf</t>
  </si>
  <si>
    <t>http://urbanisme.paeria.cat/sostenibilitat/fitxers/agenda-21/pla_accio_local_lleida.pdf</t>
  </si>
  <si>
    <t>2 FIJOS</t>
  </si>
  <si>
    <t>https://paeria.cat/cas/ajuntament/pressupostos.asp</t>
  </si>
  <si>
    <t>http://www.mataro.cat/portal/ca/campanya/Prevencio_residus/Inici.html</t>
  </si>
  <si>
    <t>http://mataro.cat/web/portal/contingut/document/originals/ordenances.pdf</t>
  </si>
  <si>
    <t>http://www.mataro.cat/web/portal/ca/Ajuntament/pam/organigrama/public/ECOTree2.jsp?reqCode=recarregarOrganigrama&amp;tipus=0&amp;dboidpare=2301</t>
  </si>
  <si>
    <t>https://www.mataro.cat/web/portal/contingut/document/originals/sostenibilitat/atz1209.pdf</t>
  </si>
  <si>
    <t>http://serveisweb.mataro.cat/visorSIG/perfil/subperfil.jsp?nom=neteja</t>
  </si>
  <si>
    <t>https://pressupost.mataro.cat/presupuestos/resumen/2018</t>
  </si>
  <si>
    <t>https://www.reus.cat/sites/reus/files/ordenanca22_0_0.pdf</t>
  </si>
  <si>
    <t>http://transparencia.reus.cat/ajuntament-de-reus/informacio-institucional-i-organitzacional/organitzacio-politica-i-institucional/organigrames/organitzacio-municipal</t>
  </si>
  <si>
    <t>http://www.reus.cat/sites/reus/files/Presentacio_forum_Pla_Accio_PE%20REUS_30_11_10_0.pdf</t>
  </si>
  <si>
    <t>http://transparencia.reus.cat/ajuntament-de-reus/informacio-economicofinancera/informacio-pressupostaria/informacio_pressupostaria</t>
  </si>
  <si>
    <t>http://ca.sabadell.cat/Agenda21/d/plaa21mes10.pdf</t>
  </si>
  <si>
    <t>http://ca.sabadell.cat/pdf/normativa/55.pdf</t>
  </si>
  <si>
    <t>https://seu.sabadell.cat/seuelectronica/d/OrgGovern0917.pdf</t>
  </si>
  <si>
    <t>http://fitxers.sabadell.cat/transparencia/2017/007418-Convenis2017.pdf</t>
  </si>
  <si>
    <t>http://ca.sabadell.cat/Urbanisme/p/201210105148_cat.asp</t>
  </si>
  <si>
    <t>https://seu.sabadell.cat/sedelectronica/p/press_anteriorsn_esp.asp</t>
  </si>
  <si>
    <t>https://web.sabadell.cat/images/Transparencia/Documents/cartadeserveis/CARTA-SERVEIS-ESPAI-PUBLIC.pdf</t>
  </si>
  <si>
    <t>http://213.170.44.226/www.cresidusvoc.org/html/crvo/dades/index.php?tipusorigen=D&amp;municipi=&amp;deixalleria=154&amp;periode=2&amp;anyinici=2013&amp;anyfi=2017&amp;tipusdades=D&amp;taula=1&amp;filtrar=Obtenir+dades</t>
  </si>
  <si>
    <t>http://sal.sabadell.cat/Planol/?idsubcat=56</t>
  </si>
  <si>
    <t>https://www.gramenet.cat/ajuntament/arees-municipals/medi-ambient/gestio-dels-residus/</t>
  </si>
  <si>
    <t>http://www.amb.cat/es/web/medi-ambient/residus/planificacio</t>
  </si>
  <si>
    <t>http://www.amb.cat/documents/11818/323650/Programa+metropolit%C3%A0%20de+gesti%C3%B3%20de+residus+municipals/c12f9a5d-bfa8-45d0-a693-f52e01789f93</t>
  </si>
  <si>
    <t>http://oiac.grame.net/oiac/documents/757300007.pdf</t>
  </si>
  <si>
    <t>https://www.gramenet.cat/fileadmin/Files/Ajuntament/pressupostos/2018/Organigrama_2018_web.pdf</t>
  </si>
  <si>
    <t>https://seu-e.cat/web/santacolomadegramenet/govern-obert-i-transparencia/informacio-institucional-i-organitzativa/informacio-institucional/organismes-dependents-o-vinculats</t>
  </si>
  <si>
    <t>https://www.gramenet.cat/fileadmin/Files/Ajuntament/cartes_serveis/Evaluacions/Annex_3._Compromisos_per_cartes_NETEJA.pdf</t>
  </si>
  <si>
    <t>https://www.gramenet.cat/fileadmin/Files/Ajuntament/cartes_serveis/cartesweb/Carta_de_serveis_Neteja_i_Recollida_de_Residus_REV2018.pdf</t>
  </si>
  <si>
    <t>NÚMERO DE PUNTOS LIMPIO FIJOS Y MÓVILES/ECOPARQUES (1 FIJO Y 1 MOVIL)</t>
  </si>
  <si>
    <t>http://www.arc.cat/deix3/listDeix3Instalacio.action;jsessionid=q1M2bvyfG1Ywhgm0p1BJL90mMNJ9jZLcl8R1f5LYR37ltnJ5Qp2D!-1263571782</t>
  </si>
  <si>
    <t>https://www.gramenet.cat/seu-electronica/informacio-publica/pressupost-municipal/pressupost-2018/</t>
  </si>
  <si>
    <t>https://www.tarragona.cat/mediambient/fitxers/altres/documentacio-agenda21/residus</t>
  </si>
  <si>
    <t>https://www.tarragona.cat/lajuntament/tramits-i-serveis/contractacio/contractes-formalitzats</t>
  </si>
  <si>
    <t>NÚMERO DE PUNTOS LIMPIO FIJOS Y MÓVILES/ECOPARQUES (1 FIJO Y 4 MOVILES)</t>
  </si>
  <si>
    <t>https://www.tarragona.cat/hisenda/el-pressupost/pressupostos-inicials-ajuntament-anys-anteriors</t>
  </si>
  <si>
    <t>http://reciclabe.terrassa.cat/wp-content/uploads/2015/04/Avan%C3%A7-Pla-de-Prevenci%C3%B3-i-Gesti%C3%B3-de-Residus-Municipals-de-Terrassa-2015-2020.RV-EB2-AV.pdf</t>
  </si>
  <si>
    <t>http://www2.terrassa.cat/laciutat/xifres/mostra.php?go=ZG9jPWljMTcmbnVtPTEw</t>
  </si>
  <si>
    <t>http://reciclabe.terrassa.cat/wp-content/uploads/2016/11/2016_PACTE_neteja.pdf</t>
  </si>
  <si>
    <t>http://www2.terrassa.cat/laciutat/xifres/mostra.php?go=ZG9jPWVzdHVkaXMvaWFpcy8yMDE1X2lhaXMucGRm</t>
  </si>
  <si>
    <t>https://aoberta.terrassa.cat/documents/normativa426711521.pdf?iddoc=426711521&amp;idrel=008522</t>
  </si>
  <si>
    <t>http://ecoequip.terrassa.cat/organigrama/</t>
  </si>
  <si>
    <t>http://governobert.terrassa.cat/transparencia/contractes-convenis-i-subvencions/</t>
  </si>
  <si>
    <t>https://www.terrassa.cat/es/pla-d-accio-ambiental</t>
  </si>
  <si>
    <t>http://governobert.terrassa.cat/transparencia/wp-content/uploads/sites/2/2018/03/Convenis_2017.pdf</t>
  </si>
  <si>
    <t>http://governobert.terrassa.cat/transparencia/27142-2</t>
  </si>
  <si>
    <t>NÚMERO DE PUNTOS LIMPIO FIJOS Y MÓVILES/ECOPARQUES (3 FIJOS)</t>
  </si>
  <si>
    <t>RUBÉN GUIJARRO</t>
  </si>
  <si>
    <t>CONCEJAL</t>
  </si>
  <si>
    <t>http://badalona.cat/portalWeb/badalona.portal?_nfpb=true&amp;_pageLabel=contingut_estatic&amp;dCollectionID=1262#wlp_contingut_estatic</t>
  </si>
  <si>
    <t>INDICADOR SOBRE LA CALIDAD DE LA WEB</t>
  </si>
  <si>
    <t>C.1</t>
  </si>
  <si>
    <t>C.2</t>
  </si>
  <si>
    <t>C.3</t>
  </si>
  <si>
    <t>C.4</t>
  </si>
  <si>
    <t>C.5</t>
  </si>
  <si>
    <t>JANET SANZ CID</t>
  </si>
  <si>
    <t> Área de Ecología, Urbanismo y Movilidad</t>
  </si>
  <si>
    <t>https://ajuntament.barcelona.cat/ecologiaurbana/es/servicios/la-ciudad-funciona/mantenimiento-del-espacio-publico/gestion-de-limpieza-y-residuos/recogida-de-residuos-domiciliarios</t>
  </si>
  <si>
    <t>TIPO DE CUOTA</t>
  </si>
  <si>
    <t>http://ajuntament.barcelona.cat/hisenda/es/tasa-de-basuras-aclaraci%C3%B3n</t>
  </si>
  <si>
    <t>Existe precio publico a actividades economicas, no tasa.</t>
  </si>
  <si>
    <t>Empresa pública</t>
  </si>
  <si>
    <t>EDUARD BERLOSO FERRER</t>
  </si>
  <si>
    <t>1ER TENIENTE</t>
  </si>
  <si>
    <t>AREA SOSTENIBILIDAD, MEDIO AMBIENTE, PARTICIPACION, SEGURIDAD Y COOPERACION</t>
  </si>
  <si>
    <t>-</t>
  </si>
  <si>
    <t>JOSE CASTRO</t>
  </si>
  <si>
    <t>4º TENIENTE</t>
  </si>
  <si>
    <t>AREA DE ESPACIO PUBLICO, HABITAT, URBANISMO Y SOSTENIBILIDAD</t>
  </si>
  <si>
    <t>Blanca Atienza</t>
  </si>
  <si>
    <t>Direccion del area</t>
  </si>
  <si>
    <t>Luis Fatás</t>
  </si>
  <si>
    <t>Limpieza viaria y recogida de residuos</t>
  </si>
  <si>
    <t>http://www.l-h.cat/espaipublic/1356736_2.aspx</t>
  </si>
  <si>
    <t>No hay tasa para viviendas</t>
  </si>
  <si>
    <t>https://seuelectronica.l-h.cat/186948_2.aspx?id=2</t>
  </si>
  <si>
    <t>http://www.l-h.cat/webs/mediambient/266087_2.aspx?id=2</t>
  </si>
  <si>
    <t>http://www.paeria.cat/transparencia/pdf/2017/modificacions-contractes.pdf</t>
  </si>
  <si>
    <t>http://www.paeria.cat/transparencia/pdf/2017/contractes-menors-realitzats-ajuntament-2016.pdf</t>
  </si>
  <si>
    <t>http://www.paeria.es/pdf/convenis/convenis-2017.pdf</t>
  </si>
  <si>
    <t>http://www.paeria.es/pdf/retribucions-carrecs-electes-personal-eventual/retribucions-carrecs-electes-personal-eventual-2018_v5.pdf</t>
  </si>
  <si>
    <t>http://www.paeria.es/pdf/resum-declaracions-bens/declaracio-bens-patrimonials-2018.pdf</t>
  </si>
  <si>
    <t>http://www.paeria.es/pdf/organigrama/organigrama-2018.pdf</t>
  </si>
  <si>
    <t>JOAN QUERALT COLOM</t>
  </si>
  <si>
    <t>https://urbanisme.paeria.cat/sostenibilitat/residus-i-neteja-viaria/residus-i-neteja-viaria/que-fa-lajuntament-amb-la-recollida-de-residus</t>
  </si>
  <si>
    <t>Servicios municipales</t>
  </si>
  <si>
    <t>Albert Galán </t>
  </si>
  <si>
    <t>(Responsable Unitat de Residus i Neteja Viària)</t>
  </si>
  <si>
    <t>MIQUEL ANGEL VADELL TORRES</t>
  </si>
  <si>
    <t>Area de espacio publico</t>
  </si>
  <si>
    <t>Regidor (concejal)</t>
  </si>
  <si>
    <t>http://www.mataro.cat/web/portal/ca/Ajuntament/pam/ICS_Prorrogues_i_modificacions_contractes.html</t>
  </si>
  <si>
    <t>http://www.mataro.cat/web/portal/ca/Ajuntament/pam/ICS_Contractes_menors.html</t>
  </si>
  <si>
    <t>http://www.mataro.cat/web/portal/ca/Ajuntament/pam/Convenis_i_subvencions_nominatives.html</t>
  </si>
  <si>
    <t>http://www.mataro.cat/web/portal/contingut/document/publicacions/pam/Rxgim_de_retribucix_i_dedicacix_de_lxalcalde_i_els_regidors_2018_11.07.2018.pdf</t>
  </si>
  <si>
    <t>http://www.mataro.cat/web/portal/contingut/document/publicacions/pam/Declaracions_de_bens_patrimonials_regidors_i_regidores.pdf</t>
  </si>
  <si>
    <t>http://www.mataro.cat/web/portal/contingut/document/publicacions/pam/portal/Relacio_immobles_propis_regim_arrendament_ocupats_adscrits_2016_rv.pdf</t>
  </si>
  <si>
    <t>http://www.mataro.cat/web/portal/ca/Ajuntament/pam/ISEF_Informacio_Societats_EPES_Fundacions.html</t>
  </si>
  <si>
    <t>https://www.mataro.cat/es/temas/limpieza-y-residuos/recogida-de-residuos/contenedores</t>
  </si>
  <si>
    <t>https://www.mataro.cat/es/temas/limpieza-y-residuos</t>
  </si>
  <si>
    <t>DANIEL RUBIO</t>
  </si>
  <si>
    <t>REIDORIA DE MEDIO AMBIENTE Y OCUPACION</t>
  </si>
  <si>
    <t>PRECIO PUBLICO</t>
  </si>
  <si>
    <t>https://www.reus.cat/serveis/recollida-de-redidus</t>
  </si>
  <si>
    <t>JOAN BERLANGA</t>
  </si>
  <si>
    <t>AREA DE SOSTENIBILIDAD</t>
  </si>
  <si>
    <t>SMATSA</t>
  </si>
  <si>
    <t>http://ca.sabadell.cat/pdf/ordenances/3.06.pdf</t>
  </si>
  <si>
    <t>http://www.sabadell.cat/ca/enllacos</t>
  </si>
  <si>
    <t>http://www.sabadell.cat/ca/?option=com_content&amp;view=article&amp;id=102920&amp;Itemid=859</t>
  </si>
  <si>
    <t>PRECIOS PÚBLICOS</t>
  </si>
  <si>
    <t>ALVARO RODILLA GARCIA</t>
  </si>
  <si>
    <t>AREA DE MEDIO AMBIENTE, ECOLOGIA URBANA Y BIENESTAR ANIMAL</t>
  </si>
  <si>
    <t>https://seu.tarragona.cat/documentPublic/download/14027</t>
  </si>
  <si>
    <t>https://www.tarragona.cat/transparencia/ajuntament-de-tarragona/contractacio/relacio-de-contractes/relacio-de-contractes-menors-historic/2017</t>
  </si>
  <si>
    <t>https://www.tarragona.cat/transparencia/ajuntament-de-tarragona/contractacio/convenis-i-subvencions/copy_of_convenis</t>
  </si>
  <si>
    <t>https://www.tarragona.cat/lajuntament/govern/retribucions-dels-carrecs-electes-i-assessors</t>
  </si>
  <si>
    <t>https://seu.tarragona.cat/documentPublic/download/8715</t>
  </si>
  <si>
    <t>https://www.tarragona.cat/transparencia/empreses-municipals</t>
  </si>
  <si>
    <t>IVANA MARTINEZ VALVERDE</t>
  </si>
  <si>
    <t>SOSTENIBILIDAD, MEDIO AMBIENTE, LIMPIEZA, JUVENTUD Y COOPERACION</t>
  </si>
  <si>
    <t>MARC ARMENGOL I PUIG</t>
  </si>
  <si>
    <t>TERRITORIO Y SOSTENIBILIDAD</t>
  </si>
  <si>
    <t>https://seuelectronica.terrassa.cat/web/seu/pressupostos-municipals</t>
  </si>
  <si>
    <t>AR.4.4 VIDRIO</t>
  </si>
  <si>
    <t>AR.4.1 RESIDUOS ORGANICOS (MARRON)</t>
  </si>
  <si>
    <t>https://www.terrassa.cat/neteja-i-residus</t>
  </si>
  <si>
    <t>https://www.gramenet.cat/seu-electronica/servei-de-contractacio/dades-de-contractacio-licitacions-i-proveidors/any-2017/contractes-en-continuitat/</t>
  </si>
  <si>
    <t>https://www.gramenet.cat/seu-electronica/servei-de-contractacio/dades-de-contractacio-licitacions-i-proveidors/any-2017/contractes-modificats/</t>
  </si>
  <si>
    <t>https://www.gramenet.cat/seu-electronica/servei-de-contractacio/dades-de-contractacio-licitacions-i-proveidors/any-2018/contractes-formalitzats/menors-2018/</t>
  </si>
  <si>
    <t>https://www.gramenet.cat/ajuntament/organitzacio/personal-de-direccio/</t>
  </si>
  <si>
    <t>https://www.gramenet.cat/fileadmin/Files/Ajuntament/declaracions_reg/2015/directius/Muixi_Zaida_2018.pdf</t>
  </si>
  <si>
    <t>https://www.gramenet.cat/seu-electronica/informacio-publica/informacio-economica/inventari/relacio-dimmobles-municipals-i-els-seus-usos/</t>
  </si>
  <si>
    <t>http://estadistiques.arc.cat/ARC/</t>
  </si>
  <si>
    <t>CONCEJAL DEL ÀREA DE ESPACIOS PÚBLICOS Y MOVILIDAD</t>
  </si>
  <si>
    <t xml:space="preserve">AR. 4.6 CONTENEDORES DE ACEITE, ROPA Y PILAS </t>
  </si>
  <si>
    <t>http://www.amb.cat/s/es/web/medi-ambient/gestio-i-organitzacio/dades.html</t>
  </si>
  <si>
    <t>(2008-2017) A TRAVES DEL PORTAL DEL AREA METROPOLITANA DE BARCELONA</t>
  </si>
  <si>
    <t>P.2.1 INGRESO POR SERVICIO DE RECOGIDA (302) POR HAB.*</t>
  </si>
  <si>
    <t>*Precio publico de RSU para comercio, la tasa metropolitana por trata. De residuos la cobra el AMB)</t>
  </si>
  <si>
    <t>http://www.amb.cat/s/es/web/medi-ambient/residus.html</t>
  </si>
  <si>
    <t>P.8 ÍNDICE DE ENDEUDAMIENTO (PASIVO EXIGIBLE/Nº HAB.)</t>
  </si>
  <si>
    <t>P.7 AUTONOMÍA FISCAL (DERECHOS RECONOCIDOS NETOS DE NATURALEZA TRIBUTARIA/TOTAL D.R.N.)</t>
  </si>
  <si>
    <t>https://www.seu-e.cat/es/web/badalona/govern-obert-i-transparencia/gestio-economica/pressupost/compte-general</t>
  </si>
  <si>
    <t>(2008-2017) A TRAVES DEL PORTAL DEL  AREA METROPOLITANA DE BARCELONA</t>
  </si>
  <si>
    <t>4 móviles</t>
  </si>
  <si>
    <t xml:space="preserve">AR. 4.6 CONTENEDORES DE ACEITE, ROPA Y PILAS  </t>
  </si>
  <si>
    <t>http://ajuntament.barcelona.cat/estrategiaifinances/es/indicadores-de-transparencia-presupuestaria</t>
  </si>
  <si>
    <t xml:space="preserve">INDICADORES DE ACTIVIDAD DE RECOGIDA </t>
  </si>
  <si>
    <t>https://seuelectronica.l-h.cat/185526_2.aspx?id=2</t>
  </si>
  <si>
    <t>* TASA PARA ACTIVIDAES COMERCIALES Y SERVICIOS, NO PARTICULARES</t>
  </si>
  <si>
    <t>SI encontrado si hay precio publico PARA EL amb</t>
  </si>
  <si>
    <t>http://www.l-h.cat/inici_2.aspx?id=2</t>
  </si>
  <si>
    <t xml:space="preserve">INDICADORES DE ACTIVIDAD DE TRATAMIENTO </t>
  </si>
  <si>
    <t>http://terra.girona.cat/apps/observatori/indicadors/qualitat-de-vida/sostenibilitat/produccio-de-residus-a-deixalleries-segons-tipologies/</t>
  </si>
  <si>
    <t>2004-2017</t>
  </si>
  <si>
    <t>http://www2.girona.cat/ca/ajuntament</t>
  </si>
  <si>
    <t>https://www.paeria.es/cat/</t>
  </si>
  <si>
    <t>CONCEJAL DE HABITAT RURAL Y SOSTENIBILIDAD</t>
  </si>
  <si>
    <t>https://seu.paeria.cat/pressupostPublic/listPublicacions?cat.id=59</t>
  </si>
  <si>
    <t>2 MOVILES</t>
  </si>
  <si>
    <t>2000-2015</t>
  </si>
  <si>
    <t>https://urbanisme.paeria.cat/sostenibilitat/informacio-ambiental-de-lleida/residus/residus-i-neteja-viaria/que-pots-fer-amb/informes-recollida-de-resid</t>
  </si>
  <si>
    <t>INDICADORES DE ACTIVIDAD DE RECOGIDA SOLO 2015</t>
  </si>
  <si>
    <t>https://www.mataro.cat/</t>
  </si>
  <si>
    <t xml:space="preserve">AR.4 Nº DE HABITANTES/POR TIPO DE CONTENEDOR </t>
  </si>
  <si>
    <t>1 MOVIL</t>
  </si>
  <si>
    <t>https://www.residuonvas.cat/</t>
  </si>
  <si>
    <t>ENLACE A LA AGENCIA DE RESIDUOS DE CATALUÑA</t>
  </si>
  <si>
    <t>http://www.mataro.cat/web/portal/ca/Ajuntament/pam/ICP_Indicadors_financers_i_pressupostaris.html</t>
  </si>
  <si>
    <t>http://www.reus.cat/</t>
  </si>
  <si>
    <t>https://www.reus.cat/serveis/campanya-reciclar</t>
  </si>
  <si>
    <t>https://www.reus.cat/ajuntament/indicadors-economics</t>
  </si>
  <si>
    <t>https://transparencia.reus.cat/ajuntament-de-reus/informacio-economicofinancera/informacio-pressupostaria/informacio_pressupostaria</t>
  </si>
  <si>
    <t>P.2.2 INGRESO POR SERVICIO DE TRATAMIENTO(303) POR HAB.*</t>
  </si>
  <si>
    <t>* Partida (349) ingresos por precios publicos por la recogida de residuos comerciales</t>
  </si>
  <si>
    <t>http://www.sabadell.cat/ca/residus</t>
  </si>
  <si>
    <t>1985-2015 Y EN LA ARC HASTA 2017</t>
  </si>
  <si>
    <t>Entre 4 y 6 dias por semana en función del tipo de fracción</t>
  </si>
  <si>
    <t>CADA TRES O DOS SEMANAS EN FUNCIÓN DE LOS MESES</t>
  </si>
  <si>
    <t>https://www.gramenet.cat/es/ayuntamiento/areas-municipales/medio-ambiente/gestio-dels-residus/recollida-selectiva-deixalleria-fixa-i-deixalleria-mobil-i-punts-verds-a-santa-coloma-de-gramenet/</t>
  </si>
  <si>
    <t>ENLACE A ARC</t>
  </si>
  <si>
    <t>https://www.gramenet.cat/</t>
  </si>
  <si>
    <t>2000-2017 PORTAL DE LA ARC</t>
  </si>
  <si>
    <t>https://www.gramenet.cat/es/ayuntamiento/areas-municipales/medio-ambiente/agenda-21-local/</t>
  </si>
  <si>
    <t>https://www.gramenet.cat/ajuntament/informacio-economica/dades-economiques/</t>
  </si>
  <si>
    <t>* Partida (349) ingresos por precios publicos por la recogida de residuos comerciales, INDUSTRIALES Y SERVICIOS</t>
  </si>
  <si>
    <t>la informacion sobre gastos esta unida con partida 163, limpieza viaria en los presupuestos, no hay datos del 2015</t>
  </si>
  <si>
    <t>https://www.tarragona.cat/empreses/economia-i-negocis/invest-in-tarragona/fitxers/altres/pdf/2017/tarragona-xifres-CAT-2017.pdf</t>
  </si>
  <si>
    <t>Enlace a ARC (Agencia de Residuos de Cataluña)</t>
  </si>
  <si>
    <t>https://www.tarragona.cat/</t>
  </si>
  <si>
    <t xml:space="preserve">INDICADORES DE ACTIVIDAD DE RECOGIDA AÑO </t>
  </si>
  <si>
    <t>http://reciclabe.terrassa.cat/adreces-dinteres/</t>
  </si>
  <si>
    <t>ENLACE A LA ARC</t>
  </si>
  <si>
    <t>(2005-2013) EN EL PLAN DE PREVENCIÓN  2015-2020; PORTAL ARC 2000-2017</t>
  </si>
  <si>
    <t>AR 1.2.4  Parques, jardines y playas</t>
  </si>
  <si>
    <t xml:space="preserve">AR.1.2  RECOGIDA NO DOMICILIARIA </t>
  </si>
  <si>
    <t>AR 1.2.1 Limpieza viaria</t>
  </si>
  <si>
    <t xml:space="preserve">AR.5 SE INDICA LA CAPACIDAD DE CONTENERIZACIÓN </t>
  </si>
  <si>
    <t>AR.6 SE INDICA LA GEOLOCALIZACIÓN DE LOS CONTENEDORES</t>
  </si>
  <si>
    <t>AR.7 Nº DE LAVADOS AL AÑO POR TIPO DE CONTENEDORES</t>
  </si>
  <si>
    <t>AR.8 Nº HAB./Nº DE PUNTOS LIMPIOS</t>
  </si>
  <si>
    <t>AR.9 CANTIDAD Y TIPOS DE RESIDUOS DEPOSITADOS EN LOS P.LIMPIOS</t>
  </si>
  <si>
    <t>VALORACIÓN</t>
  </si>
  <si>
    <t>https://www.barcelona.cat/ca/</t>
  </si>
  <si>
    <t>http://opendata.amb.ca</t>
  </si>
  <si>
    <t>http://lameva.barcelona.ca</t>
  </si>
  <si>
    <t>http://www.bcn.ca</t>
  </si>
  <si>
    <t>http://www.sabadell.cat/ca/</t>
  </si>
  <si>
    <t>https://www.terrassa.cat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</si>
</sst>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0000"/>
    <numFmt numFmtId="168" formatCode="_-* #,##0.0\ _€_-;\-* #,##0.0\ _€_-;_-* &quot;-&quot;??\ _€_-;_-@_-"/>
    <numFmt numFmtId="169" formatCode="0.0%"/>
    <numFmt numFmtId="170" formatCode="0.000"/>
    <numFmt numFmtId="171" formatCode="#,##0\ &quot;€&quot;"/>
    <numFmt numFmtId="172" formatCode="0.0000%"/>
    <numFmt numFmtId="173" formatCode="_-* #,##0.000\ _€_-;\-* #,##0.0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rgb="FF000000"/>
      <name val="Tahoma"/>
      <family val="2"/>
    </font>
    <font>
      <sz val="7"/>
      <color rgb="FF000000"/>
      <name val="Verdana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sz val="13"/>
      <name val="Raleway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Arial"/>
      <family val="2"/>
    </font>
    <font>
      <sz val="10"/>
      <color rgb="FFFF0000"/>
      <name val="Verdana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F9BF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/>
    <xf numFmtId="0" fontId="0" fillId="0" borderId="5" xfId="0" applyBorder="1"/>
    <xf numFmtId="0" fontId="0" fillId="0" borderId="4" xfId="0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/>
    <xf numFmtId="14" fontId="0" fillId="0" borderId="3" xfId="0" applyNumberFormat="1" applyBorder="1"/>
    <xf numFmtId="0" fontId="2" fillId="0" borderId="5" xfId="0" applyFont="1" applyBorder="1"/>
    <xf numFmtId="0" fontId="4" fillId="0" borderId="4" xfId="0" applyFont="1" applyBorder="1"/>
    <xf numFmtId="0" fontId="6" fillId="0" borderId="4" xfId="0" applyFont="1" applyBorder="1"/>
    <xf numFmtId="165" fontId="0" fillId="0" borderId="0" xfId="1" applyNumberFormat="1" applyFont="1" applyAlignment="1">
      <alignment horizontal="center"/>
    </xf>
    <xf numFmtId="0" fontId="4" fillId="0" borderId="0" xfId="0" applyFont="1"/>
    <xf numFmtId="0" fontId="7" fillId="0" borderId="4" xfId="0" applyFont="1" applyBorder="1"/>
    <xf numFmtId="164" fontId="0" fillId="0" borderId="0" xfId="1" applyFont="1" applyAlignment="1">
      <alignment horizontal="center"/>
    </xf>
    <xf numFmtId="167" fontId="0" fillId="0" borderId="0" xfId="1" applyNumberFormat="1" applyFont="1"/>
    <xf numFmtId="165" fontId="0" fillId="0" borderId="0" xfId="1" applyNumberFormat="1" applyFont="1"/>
    <xf numFmtId="2" fontId="0" fillId="0" borderId="0" xfId="1" applyNumberFormat="1" applyFont="1"/>
    <xf numFmtId="164" fontId="0" fillId="0" borderId="0" xfId="1" applyFont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9" fontId="0" fillId="0" borderId="0" xfId="2" applyNumberFormat="1" applyFont="1"/>
    <xf numFmtId="0" fontId="6" fillId="0" borderId="0" xfId="0" applyFont="1"/>
    <xf numFmtId="0" fontId="6" fillId="0" borderId="6" xfId="0" applyFont="1" applyBorder="1"/>
    <xf numFmtId="164" fontId="0" fillId="0" borderId="7" xfId="1" applyFont="1" applyBorder="1"/>
    <xf numFmtId="0" fontId="2" fillId="0" borderId="4" xfId="0" applyFont="1" applyBorder="1"/>
    <xf numFmtId="2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2" borderId="0" xfId="0" applyFont="1" applyFill="1"/>
    <xf numFmtId="0" fontId="3" fillId="0" borderId="0" xfId="3"/>
    <xf numFmtId="0" fontId="0" fillId="0" borderId="6" xfId="0" applyBorder="1"/>
    <xf numFmtId="0" fontId="0" fillId="3" borderId="0" xfId="0" applyFill="1"/>
    <xf numFmtId="0" fontId="2" fillId="3" borderId="0" xfId="0" applyFont="1" applyFill="1"/>
    <xf numFmtId="164" fontId="2" fillId="0" borderId="0" xfId="1" applyFont="1" applyAlignment="1">
      <alignment horizontal="center"/>
    </xf>
    <xf numFmtId="165" fontId="8" fillId="0" borderId="0" xfId="1" applyNumberFormat="1" applyFont="1"/>
    <xf numFmtId="0" fontId="2" fillId="3" borderId="1" xfId="0" applyFont="1" applyFill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165" fontId="0" fillId="0" borderId="5" xfId="1" applyNumberFormat="1" applyFont="1" applyBorder="1"/>
    <xf numFmtId="165" fontId="2" fillId="0" borderId="5" xfId="0" applyNumberFormat="1" applyFont="1" applyBorder="1"/>
    <xf numFmtId="2" fontId="0" fillId="0" borderId="0" xfId="1" applyNumberFormat="1" applyFont="1" applyAlignment="1">
      <alignment horizontal="center"/>
    </xf>
    <xf numFmtId="0" fontId="2" fillId="0" borderId="2" xfId="0" applyFont="1" applyBorder="1"/>
    <xf numFmtId="0" fontId="0" fillId="0" borderId="12" xfId="0" applyBorder="1"/>
    <xf numFmtId="165" fontId="2" fillId="0" borderId="13" xfId="1" applyNumberFormat="1" applyFont="1" applyBorder="1"/>
    <xf numFmtId="0" fontId="0" fillId="0" borderId="14" xfId="0" applyBorder="1"/>
    <xf numFmtId="0" fontId="0" fillId="0" borderId="15" xfId="0" applyBorder="1"/>
    <xf numFmtId="2" fontId="2" fillId="0" borderId="10" xfId="0" applyNumberFormat="1" applyFont="1" applyBorder="1"/>
    <xf numFmtId="0" fontId="0" fillId="0" borderId="10" xfId="0" applyBorder="1"/>
    <xf numFmtId="0" fontId="2" fillId="0" borderId="11" xfId="0" applyFont="1" applyBorder="1"/>
    <xf numFmtId="2" fontId="0" fillId="0" borderId="10" xfId="0" applyNumberFormat="1" applyBorder="1"/>
    <xf numFmtId="14" fontId="2" fillId="0" borderId="15" xfId="0" applyNumberFormat="1" applyFont="1" applyBorder="1"/>
    <xf numFmtId="0" fontId="7" fillId="0" borderId="6" xfId="0" applyFont="1" applyBorder="1"/>
    <xf numFmtId="0" fontId="2" fillId="0" borderId="3" xfId="0" applyFont="1" applyBorder="1"/>
    <xf numFmtId="165" fontId="2" fillId="0" borderId="11" xfId="1" applyNumberFormat="1" applyFont="1" applyBorder="1"/>
    <xf numFmtId="0" fontId="2" fillId="0" borderId="1" xfId="0" applyFont="1" applyBorder="1"/>
    <xf numFmtId="171" fontId="0" fillId="0" borderId="5" xfId="0" applyNumberFormat="1" applyBorder="1"/>
    <xf numFmtId="165" fontId="2" fillId="0" borderId="10" xfId="1" applyNumberFormat="1" applyFont="1" applyBorder="1"/>
    <xf numFmtId="165" fontId="0" fillId="0" borderId="10" xfId="1" applyNumberFormat="1" applyFont="1" applyBorder="1"/>
    <xf numFmtId="165" fontId="0" fillId="0" borderId="16" xfId="1" applyNumberFormat="1" applyFont="1" applyBorder="1" applyAlignment="1">
      <alignment horizontal="right"/>
    </xf>
    <xf numFmtId="1" fontId="0" fillId="0" borderId="10" xfId="0" applyNumberFormat="1" applyBorder="1"/>
    <xf numFmtId="2" fontId="0" fillId="0" borderId="16" xfId="0" applyNumberFormat="1" applyBorder="1"/>
    <xf numFmtId="0" fontId="2" fillId="0" borderId="14" xfId="0" applyFont="1" applyBorder="1"/>
    <xf numFmtId="2" fontId="0" fillId="0" borderId="4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 vertical="top"/>
    </xf>
    <xf numFmtId="165" fontId="4" fillId="0" borderId="0" xfId="1" applyNumberFormat="1" applyFont="1"/>
    <xf numFmtId="14" fontId="2" fillId="0" borderId="2" xfId="0" applyNumberFormat="1" applyFont="1" applyBorder="1"/>
    <xf numFmtId="166" fontId="0" fillId="0" borderId="5" xfId="0" applyNumberForma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68" fontId="2" fillId="0" borderId="4" xfId="1" applyNumberFormat="1" applyFont="1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0" fillId="0" borderId="10" xfId="1" applyNumberFormat="1" applyFont="1" applyBorder="1"/>
    <xf numFmtId="168" fontId="0" fillId="0" borderId="5" xfId="1" applyNumberFormat="1" applyFont="1" applyBorder="1"/>
    <xf numFmtId="168" fontId="0" fillId="0" borderId="16" xfId="1" applyNumberFormat="1" applyFont="1" applyBorder="1"/>
    <xf numFmtId="168" fontId="0" fillId="0" borderId="8" xfId="1" applyNumberFormat="1" applyFont="1" applyBorder="1"/>
    <xf numFmtId="164" fontId="0" fillId="0" borderId="5" xfId="1" applyFont="1" applyBorder="1"/>
    <xf numFmtId="164" fontId="0" fillId="0" borderId="10" xfId="1" applyFont="1" applyBorder="1"/>
    <xf numFmtId="164" fontId="0" fillId="0" borderId="16" xfId="1" applyFont="1" applyBorder="1"/>
    <xf numFmtId="164" fontId="0" fillId="0" borderId="16" xfId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3" fillId="0" borderId="0" xfId="3" applyNumberFormat="1"/>
    <xf numFmtId="3" fontId="10" fillId="4" borderId="17" xfId="0" applyNumberFormat="1" applyFont="1" applyFill="1" applyBorder="1" applyAlignment="1">
      <alignment horizontal="right" vertical="center" wrapText="1"/>
    </xf>
    <xf numFmtId="4" fontId="3" fillId="5" borderId="0" xfId="3" applyNumberFormat="1" applyFill="1"/>
    <xf numFmtId="172" fontId="3" fillId="0" borderId="0" xfId="3" applyNumberFormat="1" applyAlignment="1">
      <alignment horizontal="left"/>
    </xf>
    <xf numFmtId="0" fontId="3" fillId="6" borderId="0" xfId="3" applyFill="1"/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/>
    <xf numFmtId="4" fontId="3" fillId="7" borderId="0" xfId="3" applyNumberFormat="1" applyFill="1"/>
    <xf numFmtId="0" fontId="0" fillId="8" borderId="0" xfId="0" applyFill="1"/>
    <xf numFmtId="165" fontId="0" fillId="0" borderId="0" xfId="1" applyNumberFormat="1" applyFont="1" applyAlignment="1">
      <alignment horizontal="right"/>
    </xf>
    <xf numFmtId="164" fontId="0" fillId="0" borderId="0" xfId="1" applyFont="1" applyAlignment="1">
      <alignment horizontal="right"/>
    </xf>
    <xf numFmtId="168" fontId="0" fillId="0" borderId="0" xfId="1" applyNumberFormat="1" applyFont="1"/>
    <xf numFmtId="3" fontId="3" fillId="7" borderId="0" xfId="3" applyNumberFormat="1" applyFill="1"/>
    <xf numFmtId="0" fontId="0" fillId="3" borderId="18" xfId="0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0" fillId="3" borderId="22" xfId="0" applyFill="1" applyBorder="1"/>
    <xf numFmtId="0" fontId="2" fillId="3" borderId="23" xfId="0" applyFont="1" applyFill="1" applyBorder="1"/>
    <xf numFmtId="0" fontId="0" fillId="3" borderId="24" xfId="0" applyFill="1" applyBorder="1"/>
    <xf numFmtId="0" fontId="0" fillId="3" borderId="25" xfId="0" applyFill="1" applyBorder="1"/>
    <xf numFmtId="14" fontId="0" fillId="0" borderId="0" xfId="0" applyNumberFormat="1"/>
    <xf numFmtId="165" fontId="2" fillId="0" borderId="12" xfId="1" applyNumberFormat="1" applyFont="1" applyBorder="1"/>
    <xf numFmtId="0" fontId="15" fillId="3" borderId="0" xfId="0" applyFont="1" applyFill="1"/>
    <xf numFmtId="170" fontId="15" fillId="0" borderId="5" xfId="0" applyNumberFormat="1" applyFont="1" applyBorder="1" applyAlignment="1">
      <alignment horizontal="center"/>
    </xf>
    <xf numFmtId="168" fontId="15" fillId="0" borderId="4" xfId="1" applyNumberFormat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168" fontId="4" fillId="0" borderId="4" xfId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8" xfId="0" applyBorder="1"/>
    <xf numFmtId="0" fontId="14" fillId="3" borderId="18" xfId="0" applyFont="1" applyFill="1" applyBorder="1"/>
    <xf numFmtId="14" fontId="2" fillId="0" borderId="1" xfId="0" applyNumberFormat="1" applyFont="1" applyBorder="1"/>
    <xf numFmtId="165" fontId="2" fillId="0" borderId="14" xfId="1" applyNumberFormat="1" applyFont="1" applyBorder="1"/>
    <xf numFmtId="0" fontId="2" fillId="0" borderId="8" xfId="0" applyFont="1" applyBorder="1" applyAlignment="1">
      <alignment horizontal="center"/>
    </xf>
    <xf numFmtId="0" fontId="0" fillId="0" borderId="20" xfId="0" applyBorder="1"/>
    <xf numFmtId="168" fontId="0" fillId="0" borderId="25" xfId="1" applyNumberFormat="1" applyFont="1" applyBorder="1" applyAlignment="1">
      <alignment horizontal="center"/>
    </xf>
    <xf numFmtId="0" fontId="4" fillId="0" borderId="1" xfId="0" applyFont="1" applyBorder="1"/>
    <xf numFmtId="167" fontId="0" fillId="0" borderId="2" xfId="1" applyNumberFormat="1" applyFont="1" applyBorder="1"/>
    <xf numFmtId="165" fontId="2" fillId="0" borderId="0" xfId="1" applyNumberFormat="1" applyFont="1" applyAlignment="1">
      <alignment horizontal="center"/>
    </xf>
    <xf numFmtId="2" fontId="0" fillId="0" borderId="5" xfId="1" applyNumberFormat="1" applyFont="1" applyBorder="1"/>
    <xf numFmtId="167" fontId="0" fillId="0" borderId="5" xfId="1" applyNumberFormat="1" applyFont="1" applyBorder="1"/>
    <xf numFmtId="165" fontId="8" fillId="0" borderId="7" xfId="1" applyNumberFormat="1" applyFont="1" applyBorder="1"/>
    <xf numFmtId="166" fontId="0" fillId="0" borderId="7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0" xfId="0" applyNumberFormat="1"/>
    <xf numFmtId="0" fontId="4" fillId="3" borderId="26" xfId="0" applyFont="1" applyFill="1" applyBorder="1"/>
    <xf numFmtId="0" fontId="2" fillId="0" borderId="13" xfId="0" applyFont="1" applyBorder="1" applyAlignment="1">
      <alignment horizontal="center"/>
    </xf>
    <xf numFmtId="0" fontId="4" fillId="3" borderId="27" xfId="0" applyFont="1" applyFill="1" applyBorder="1"/>
    <xf numFmtId="0" fontId="4" fillId="0" borderId="26" xfId="0" applyFont="1" applyBorder="1"/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0" fontId="0" fillId="0" borderId="28" xfId="0" applyBorder="1"/>
    <xf numFmtId="0" fontId="5" fillId="0" borderId="27" xfId="0" applyFont="1" applyBorder="1"/>
    <xf numFmtId="0" fontId="4" fillId="0" borderId="12" xfId="0" applyFont="1" applyBorder="1"/>
    <xf numFmtId="164" fontId="3" fillId="0" borderId="0" xfId="3" applyNumberFormat="1" applyAlignment="1">
      <alignment horizontal="center"/>
    </xf>
    <xf numFmtId="9" fontId="0" fillId="0" borderId="10" xfId="2" applyFont="1" applyBorder="1"/>
    <xf numFmtId="165" fontId="0" fillId="0" borderId="16" xfId="1" applyNumberFormat="1" applyFont="1" applyBorder="1"/>
    <xf numFmtId="165" fontId="0" fillId="0" borderId="8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3" fontId="16" fillId="4" borderId="17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7" fillId="0" borderId="0" xfId="0" applyFont="1"/>
    <xf numFmtId="168" fontId="0" fillId="0" borderId="2" xfId="1" applyNumberFormat="1" applyFont="1" applyBorder="1"/>
    <xf numFmtId="0" fontId="3" fillId="0" borderId="14" xfId="3" applyBorder="1"/>
    <xf numFmtId="0" fontId="0" fillId="0" borderId="13" xfId="0" applyBorder="1"/>
    <xf numFmtId="10" fontId="0" fillId="0" borderId="10" xfId="0" applyNumberFormat="1" applyBorder="1"/>
    <xf numFmtId="169" fontId="0" fillId="0" borderId="10" xfId="2" applyNumberFormat="1" applyFont="1" applyBorder="1"/>
    <xf numFmtId="10" fontId="0" fillId="0" borderId="5" xfId="0" applyNumberFormat="1" applyBorder="1"/>
    <xf numFmtId="166" fontId="0" fillId="0" borderId="10" xfId="0" applyNumberFormat="1" applyBorder="1"/>
    <xf numFmtId="166" fontId="0" fillId="0" borderId="16" xfId="0" applyNumberFormat="1" applyBorder="1"/>
    <xf numFmtId="3" fontId="16" fillId="4" borderId="16" xfId="0" applyNumberFormat="1" applyFont="1" applyFill="1" applyBorder="1" applyAlignment="1">
      <alignment horizontal="right" vertical="center" wrapText="1"/>
    </xf>
    <xf numFmtId="9" fontId="0" fillId="0" borderId="5" xfId="2" applyFont="1" applyBorder="1"/>
    <xf numFmtId="14" fontId="0" fillId="0" borderId="2" xfId="0" applyNumberFormat="1" applyBorder="1"/>
    <xf numFmtId="164" fontId="0" fillId="0" borderId="2" xfId="1" applyFont="1" applyBorder="1" applyAlignment="1">
      <alignment horizontal="center"/>
    </xf>
    <xf numFmtId="164" fontId="3" fillId="0" borderId="7" xfId="3" applyNumberFormat="1" applyBorder="1" applyAlignment="1">
      <alignment horizontal="center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165" fontId="0" fillId="0" borderId="7" xfId="1" applyNumberFormat="1" applyFont="1" applyBorder="1"/>
    <xf numFmtId="0" fontId="4" fillId="3" borderId="0" xfId="0" applyFont="1" applyFill="1"/>
    <xf numFmtId="0" fontId="4" fillId="3" borderId="12" xfId="0" applyFont="1" applyFill="1" applyBorder="1"/>
    <xf numFmtId="0" fontId="0" fillId="0" borderId="14" xfId="0" applyBorder="1" applyAlignment="1">
      <alignment horizontal="center"/>
    </xf>
    <xf numFmtId="165" fontId="3" fillId="0" borderId="0" xfId="3" applyNumberFormat="1"/>
    <xf numFmtId="164" fontId="2" fillId="0" borderId="3" xfId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2" borderId="12" xfId="0" applyFont="1" applyFill="1" applyBorder="1"/>
    <xf numFmtId="0" fontId="0" fillId="2" borderId="13" xfId="0" applyFill="1" applyBorder="1"/>
    <xf numFmtId="0" fontId="2" fillId="0" borderId="13" xfId="0" applyFont="1" applyBorder="1"/>
    <xf numFmtId="14" fontId="2" fillId="0" borderId="11" xfId="0" applyNumberFormat="1" applyFont="1" applyBorder="1"/>
    <xf numFmtId="14" fontId="2" fillId="0" borderId="13" xfId="0" applyNumberFormat="1" applyFont="1" applyBorder="1"/>
    <xf numFmtId="0" fontId="4" fillId="3" borderId="4" xfId="0" applyFont="1" applyFill="1" applyBorder="1"/>
    <xf numFmtId="0" fontId="0" fillId="0" borderId="16" xfId="0" applyBorder="1"/>
    <xf numFmtId="169" fontId="0" fillId="0" borderId="5" xfId="2" applyNumberFormat="1" applyFont="1" applyBorder="1"/>
    <xf numFmtId="164" fontId="0" fillId="0" borderId="1" xfId="1" applyFont="1" applyBorder="1"/>
    <xf numFmtId="3" fontId="10" fillId="4" borderId="13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10" fontId="0" fillId="0" borderId="10" xfId="2" applyNumberFormat="1" applyFont="1" applyBorder="1"/>
    <xf numFmtId="173" fontId="0" fillId="0" borderId="10" xfId="1" applyNumberFormat="1" applyFont="1" applyBorder="1"/>
    <xf numFmtId="0" fontId="2" fillId="0" borderId="15" xfId="0" applyFont="1" applyBorder="1"/>
    <xf numFmtId="165" fontId="2" fillId="0" borderId="11" xfId="1" applyNumberFormat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0" fillId="0" borderId="3" xfId="1" applyFont="1" applyBorder="1"/>
    <xf numFmtId="2" fontId="0" fillId="0" borderId="5" xfId="1" applyNumberFormat="1" applyFont="1" applyBorder="1" applyAlignment="1">
      <alignment horizontal="center"/>
    </xf>
    <xf numFmtId="168" fontId="0" fillId="0" borderId="5" xfId="1" applyNumberFormat="1" applyFont="1" applyBorder="1" applyAlignment="1">
      <alignment horizontal="center" vertical="top"/>
    </xf>
    <xf numFmtId="0" fontId="2" fillId="0" borderId="29" xfId="0" applyFont="1" applyBorder="1"/>
    <xf numFmtId="3" fontId="10" fillId="4" borderId="30" xfId="0" applyNumberFormat="1" applyFont="1" applyFill="1" applyBorder="1" applyAlignment="1">
      <alignment horizontal="right" vertical="center" wrapText="1"/>
    </xf>
    <xf numFmtId="165" fontId="2" fillId="0" borderId="24" xfId="1" applyNumberFormat="1" applyFont="1" applyBorder="1"/>
    <xf numFmtId="3" fontId="10" fillId="4" borderId="24" xfId="0" applyNumberFormat="1" applyFont="1" applyFill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0" fillId="2" borderId="12" xfId="0" applyFill="1" applyBorder="1"/>
    <xf numFmtId="0" fontId="18" fillId="0" borderId="0" xfId="0" applyFont="1"/>
    <xf numFmtId="3" fontId="11" fillId="0" borderId="0" xfId="0" applyNumberFormat="1" applyFont="1"/>
    <xf numFmtId="3" fontId="12" fillId="4" borderId="0" xfId="0" applyNumberFormat="1" applyFont="1" applyFill="1" applyAlignment="1">
      <alignment horizontal="right" vertical="center" wrapText="1"/>
    </xf>
    <xf numFmtId="0" fontId="0" fillId="3" borderId="1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165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5" fillId="0" borderId="0" xfId="0" applyFont="1" applyBorder="1"/>
    <xf numFmtId="164" fontId="2" fillId="0" borderId="0" xfId="1" applyFont="1" applyBorder="1" applyAlignment="1">
      <alignment horizontal="center"/>
    </xf>
    <xf numFmtId="4" fontId="3" fillId="0" borderId="0" xfId="3" applyNumberFormat="1" applyBorder="1"/>
    <xf numFmtId="167" fontId="0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Font="1" applyBorder="1"/>
    <xf numFmtId="168" fontId="0" fillId="0" borderId="10" xfId="1" applyNumberFormat="1" applyFont="1" applyBorder="1" applyAlignment="1">
      <alignment horizontal="center"/>
    </xf>
    <xf numFmtId="168" fontId="2" fillId="0" borderId="10" xfId="1" applyNumberFormat="1" applyFont="1" applyBorder="1" applyAlignment="1">
      <alignment horizontal="center"/>
    </xf>
    <xf numFmtId="168" fontId="0" fillId="0" borderId="16" xfId="1" applyNumberFormat="1" applyFont="1" applyBorder="1" applyAlignment="1">
      <alignment horizontal="center"/>
    </xf>
    <xf numFmtId="164" fontId="0" fillId="0" borderId="10" xfId="1" applyNumberFormat="1" applyFont="1" applyBorder="1"/>
    <xf numFmtId="0" fontId="0" fillId="0" borderId="11" xfId="0" applyBorder="1"/>
    <xf numFmtId="3" fontId="19" fillId="4" borderId="11" xfId="0" applyNumberFormat="1" applyFont="1" applyFill="1" applyBorder="1" applyAlignment="1">
      <alignment horizontal="right" vertical="center" wrapText="1"/>
    </xf>
    <xf numFmtId="3" fontId="19" fillId="4" borderId="14" xfId="0" applyNumberFormat="1" applyFont="1" applyFill="1" applyBorder="1" applyAlignment="1">
      <alignment horizontal="right" vertical="center" wrapText="1"/>
    </xf>
    <xf numFmtId="164" fontId="0" fillId="0" borderId="11" xfId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15" xfId="0" applyBorder="1" applyAlignment="1">
      <alignment horizontal="center"/>
    </xf>
    <xf numFmtId="171" fontId="0" fillId="0" borderId="10" xfId="0" applyNumberFormat="1" applyBorder="1"/>
    <xf numFmtId="0" fontId="4" fillId="3" borderId="0" xfId="0" applyFont="1" applyFill="1" applyBorder="1"/>
    <xf numFmtId="0" fontId="0" fillId="3" borderId="0" xfId="0" applyFill="1" applyBorder="1"/>
    <xf numFmtId="0" fontId="0" fillId="0" borderId="3" xfId="0" applyBorder="1" applyAlignment="1">
      <alignment horizontal="center"/>
    </xf>
    <xf numFmtId="0" fontId="4" fillId="3" borderId="1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0" fillId="0" borderId="14" xfId="0" applyFont="1" applyBorder="1"/>
    <xf numFmtId="3" fontId="19" fillId="4" borderId="12" xfId="0" applyNumberFormat="1" applyFont="1" applyFill="1" applyBorder="1" applyAlignment="1">
      <alignment horizontal="right" vertical="center" wrapText="1"/>
    </xf>
    <xf numFmtId="3" fontId="19" fillId="4" borderId="13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165" fontId="4" fillId="0" borderId="4" xfId="1" applyNumberFormat="1" applyFont="1" applyBorder="1"/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Border="1"/>
    <xf numFmtId="165" fontId="8" fillId="0" borderId="6" xfId="1" applyNumberFormat="1" applyFont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0" xfId="3" applyNumberFormat="1"/>
    <xf numFmtId="0" fontId="2" fillId="0" borderId="18" xfId="0" applyFont="1" applyBorder="1"/>
    <xf numFmtId="0" fontId="0" fillId="0" borderId="18" xfId="0" applyBorder="1" applyAlignment="1">
      <alignment horizontal="center"/>
    </xf>
    <xf numFmtId="3" fontId="10" fillId="4" borderId="18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/>
    </xf>
    <xf numFmtId="14" fontId="0" fillId="0" borderId="0" xfId="0" applyNumberFormat="1" applyBorder="1"/>
    <xf numFmtId="14" fontId="2" fillId="0" borderId="19" xfId="0" applyNumberFormat="1" applyFont="1" applyBorder="1"/>
    <xf numFmtId="0" fontId="0" fillId="0" borderId="19" xfId="0" applyBorder="1"/>
    <xf numFmtId="14" fontId="2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10" fillId="4" borderId="2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164" fontId="3" fillId="0" borderId="0" xfId="3" applyNumberFormat="1" applyBorder="1" applyAlignment="1">
      <alignment horizontal="center"/>
    </xf>
    <xf numFmtId="165" fontId="8" fillId="0" borderId="0" xfId="1" applyNumberFormat="1" applyFont="1" applyBorder="1"/>
    <xf numFmtId="165" fontId="4" fillId="0" borderId="18" xfId="1" applyNumberFormat="1" applyFont="1" applyBorder="1"/>
    <xf numFmtId="2" fontId="0" fillId="0" borderId="18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8" fontId="0" fillId="0" borderId="18" xfId="1" applyNumberFormat="1" applyFont="1" applyBorder="1" applyAlignment="1">
      <alignment horizontal="center" vertical="top"/>
    </xf>
    <xf numFmtId="165" fontId="0" fillId="0" borderId="18" xfId="1" applyNumberFormat="1" applyFont="1" applyBorder="1"/>
    <xf numFmtId="2" fontId="0" fillId="0" borderId="18" xfId="1" applyNumberFormat="1" applyFont="1" applyBorder="1"/>
    <xf numFmtId="167" fontId="0" fillId="0" borderId="18" xfId="1" applyNumberFormat="1" applyFont="1" applyBorder="1"/>
    <xf numFmtId="165" fontId="8" fillId="0" borderId="18" xfId="1" applyNumberFormat="1" applyFont="1" applyBorder="1"/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" fontId="5" fillId="7" borderId="13" xfId="3" applyNumberFormat="1" applyFont="1" applyFill="1" applyBorder="1"/>
    <xf numFmtId="169" fontId="0" fillId="0" borderId="0" xfId="2" applyNumberFormat="1" applyFont="1" applyBorder="1"/>
    <xf numFmtId="3" fontId="10" fillId="4" borderId="31" xfId="0" applyNumberFormat="1" applyFont="1" applyFill="1" applyBorder="1" applyAlignment="1">
      <alignment horizontal="right" vertical="center" wrapText="1"/>
    </xf>
    <xf numFmtId="165" fontId="2" fillId="0" borderId="16" xfId="1" applyNumberFormat="1" applyFont="1" applyBorder="1"/>
    <xf numFmtId="9" fontId="0" fillId="0" borderId="5" xfId="1" applyNumberFormat="1" applyFon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" fontId="10" fillId="4" borderId="6" xfId="0" applyNumberFormat="1" applyFont="1" applyFill="1" applyBorder="1" applyAlignment="1">
      <alignment horizontal="right" vertical="center" wrapText="1"/>
    </xf>
    <xf numFmtId="3" fontId="10" fillId="4" borderId="7" xfId="0" applyNumberFormat="1" applyFont="1" applyFill="1" applyBorder="1" applyAlignment="1">
      <alignment horizontal="right" vertical="center" wrapText="1"/>
    </xf>
    <xf numFmtId="0" fontId="4" fillId="8" borderId="0" xfId="0" applyFont="1" applyFill="1"/>
    <xf numFmtId="165" fontId="4" fillId="0" borderId="0" xfId="1" applyNumberFormat="1" applyFont="1" applyBorder="1"/>
    <xf numFmtId="2" fontId="0" fillId="0" borderId="0" xfId="1" applyNumberFormat="1" applyFont="1" applyBorder="1" applyAlignment="1">
      <alignment horizontal="center"/>
    </xf>
    <xf numFmtId="168" fontId="0" fillId="0" borderId="0" xfId="1" applyNumberFormat="1" applyFont="1" applyBorder="1" applyAlignment="1">
      <alignment horizontal="center" vertical="top"/>
    </xf>
    <xf numFmtId="165" fontId="2" fillId="0" borderId="7" xfId="1" applyNumberFormat="1" applyFont="1" applyBorder="1"/>
    <xf numFmtId="3" fontId="10" fillId="4" borderId="16" xfId="0" applyNumberFormat="1" applyFont="1" applyFill="1" applyBorder="1" applyAlignment="1">
      <alignment horizontal="right" vertical="center" wrapText="1"/>
    </xf>
    <xf numFmtId="9" fontId="0" fillId="0" borderId="10" xfId="1" applyNumberFormat="1" applyFont="1" applyBorder="1"/>
    <xf numFmtId="10" fontId="0" fillId="0" borderId="10" xfId="1" applyNumberFormat="1" applyFont="1" applyBorder="1"/>
    <xf numFmtId="0" fontId="4" fillId="3" borderId="6" xfId="0" applyFont="1" applyFill="1" applyBorder="1"/>
    <xf numFmtId="4" fontId="5" fillId="3" borderId="0" xfId="3" applyNumberFormat="1" applyFont="1" applyFill="1" applyBorder="1"/>
    <xf numFmtId="164" fontId="0" fillId="0" borderId="16" xfId="1" applyNumberFormat="1" applyFont="1" applyBorder="1"/>
    <xf numFmtId="10" fontId="0" fillId="0" borderId="5" xfId="1" applyNumberFormat="1" applyFont="1" applyBorder="1"/>
    <xf numFmtId="3" fontId="0" fillId="0" borderId="0" xfId="0" applyNumberFormat="1" applyBorder="1"/>
    <xf numFmtId="3" fontId="19" fillId="4" borderId="16" xfId="0" applyNumberFormat="1" applyFont="1" applyFill="1" applyBorder="1" applyAlignment="1">
      <alignment horizontal="right" vertical="center" wrapText="1"/>
    </xf>
    <xf numFmtId="14" fontId="2" fillId="0" borderId="12" xfId="0" applyNumberFormat="1" applyFont="1" applyBorder="1"/>
    <xf numFmtId="0" fontId="3" fillId="0" borderId="0" xfId="3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/>
    <xf numFmtId="0" fontId="4" fillId="0" borderId="12" xfId="0" applyFont="1" applyFill="1" applyBorder="1"/>
    <xf numFmtId="165" fontId="4" fillId="0" borderId="10" xfId="1" applyNumberFormat="1" applyFont="1" applyBorder="1"/>
    <xf numFmtId="2" fontId="4" fillId="0" borderId="10" xfId="0" applyNumberFormat="1" applyFont="1" applyBorder="1"/>
    <xf numFmtId="0" fontId="0" fillId="0" borderId="0" xfId="0" applyAlignment="1">
      <alignment horizontal="center"/>
    </xf>
    <xf numFmtId="0" fontId="2" fillId="0" borderId="6" xfId="0" applyFont="1" applyBorder="1"/>
    <xf numFmtId="0" fontId="15" fillId="3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4" fillId="0" borderId="5" xfId="1" applyNumberFormat="1" applyFont="1" applyBorder="1"/>
    <xf numFmtId="165" fontId="4" fillId="0" borderId="5" xfId="0" applyNumberFormat="1" applyFont="1" applyBorder="1"/>
    <xf numFmtId="9" fontId="0" fillId="0" borderId="8" xfId="2" applyFont="1" applyBorder="1"/>
    <xf numFmtId="10" fontId="0" fillId="0" borderId="8" xfId="2" applyNumberFormat="1" applyFont="1" applyBorder="1"/>
    <xf numFmtId="10" fontId="2" fillId="0" borderId="11" xfId="2" applyNumberFormat="1" applyFont="1" applyBorder="1"/>
    <xf numFmtId="9" fontId="0" fillId="0" borderId="11" xfId="2" applyFont="1" applyBorder="1"/>
    <xf numFmtId="10" fontId="0" fillId="0" borderId="11" xfId="2" applyNumberFormat="1" applyFont="1" applyBorder="1"/>
    <xf numFmtId="0" fontId="2" fillId="0" borderId="12" xfId="0" applyFont="1" applyBorder="1"/>
    <xf numFmtId="10" fontId="0" fillId="0" borderId="14" xfId="2" applyNumberFormat="1" applyFont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37</xdr:row>
      <xdr:rowOff>123825</xdr:rowOff>
    </xdr:from>
    <xdr:to>
      <xdr:col>11</xdr:col>
      <xdr:colOff>695325</xdr:colOff>
      <xdr:row>37</xdr:row>
      <xdr:rowOff>133350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D3525FE-1407-4A44-809E-559DC1E683F7}"/>
            </a:ext>
          </a:extLst>
        </xdr:cNvPr>
        <xdr:cNvCxnSpPr/>
      </xdr:nvCxnSpPr>
      <xdr:spPr>
        <a:xfrm>
          <a:off x="16125825" y="7258050"/>
          <a:ext cx="257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b.cat/s/es/web/medi-ambient/residus.html" TargetMode="External"/><Relationship Id="rId3" Type="http://schemas.openxmlformats.org/officeDocument/2006/relationships/hyperlink" Target="https://www.seu-e.cat/es/web/badalona/govern-obert-i-transparencia/contractes-convenis-i-subvencions/relacio-de-contractes/relacio-de-contractes-menors-historic" TargetMode="External"/><Relationship Id="rId7" Type="http://schemas.openxmlformats.org/officeDocument/2006/relationships/hyperlink" Target="http://www.amb.cat/s/es/web/medi-ambient/gestio-i-organitzacio/dades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estadistiques.arc.cat/ARC/" TargetMode="External"/><Relationship Id="rId1" Type="http://schemas.openxmlformats.org/officeDocument/2006/relationships/hyperlink" Target="http://badalona.cat/" TargetMode="External"/><Relationship Id="rId6" Type="http://schemas.openxmlformats.org/officeDocument/2006/relationships/hyperlink" Target="http://badalona.cat/portalWeb/badalona.portal?_nfpb=true&amp;_pageLabel=contingut_estatic&amp;dCollectionID=1262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seu-e.cat/web/badalona/govern-obert-i-transparenci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eu-e.cat/es/web/badalona/govern-obert-i-transparencia/gestio-economica/pressupost/pressupost/despeses-per-programa" TargetMode="External"/><Relationship Id="rId9" Type="http://schemas.openxmlformats.org/officeDocument/2006/relationships/hyperlink" Target="https://www.seu-e.cat/es/web/badalona/govern-obert-i-transparencia/gestio-economica/pressupost/compte-general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rragona.cat/empreses/economia-i-negocis/invest-in-tarragona/fitxers/altres/pdf/2017/tarragona-xifres-CAT-2017.pdf" TargetMode="External"/><Relationship Id="rId3" Type="http://schemas.openxmlformats.org/officeDocument/2006/relationships/hyperlink" Target="https://seu.tarragona.cat/documentPublic/download/8715" TargetMode="External"/><Relationship Id="rId7" Type="http://schemas.openxmlformats.org/officeDocument/2006/relationships/hyperlink" Target="https://www.tarragona.cat/transparencia/empreses-municipals" TargetMode="External"/><Relationship Id="rId12" Type="http://schemas.openxmlformats.org/officeDocument/2006/relationships/comments" Target="../comments10.xml"/><Relationship Id="rId2" Type="http://schemas.openxmlformats.org/officeDocument/2006/relationships/hyperlink" Target="https://www.tarragona.cat/lajuntament/tramits-i-serveis/contractacio/contractes-formalitzats" TargetMode="External"/><Relationship Id="rId1" Type="http://schemas.openxmlformats.org/officeDocument/2006/relationships/hyperlink" Target="https://seu.tarragona.cat/documentPublic/download/14027" TargetMode="External"/><Relationship Id="rId6" Type="http://schemas.openxmlformats.org/officeDocument/2006/relationships/hyperlink" Target="https://www.tarragona.cat/mediambient/fitxers/altres/documentacio-agenda21/residus" TargetMode="External"/><Relationship Id="rId11" Type="http://schemas.openxmlformats.org/officeDocument/2006/relationships/vmlDrawing" Target="../drawings/vmlDrawing10.vml"/><Relationship Id="rId5" Type="http://schemas.openxmlformats.org/officeDocument/2006/relationships/hyperlink" Target="https://www.tarragona.cat/transparencia/ajuntament-de-tarragona/contractacio/convenis-i-subvencions/copy_of_convenis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s://www.tarragona.cat/lajuntament/govern/retribucions-dels-carrecs-electes-i-assessors" TargetMode="External"/><Relationship Id="rId9" Type="http://schemas.openxmlformats.org/officeDocument/2006/relationships/hyperlink" Target="https://www.tarragona.cat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terrassa.cat/laciutat/xifres/mostra.php?go=ZG9jPWljMTcmbnVtPTEw" TargetMode="External"/><Relationship Id="rId13" Type="http://schemas.openxmlformats.org/officeDocument/2006/relationships/hyperlink" Target="http://reciclabe.terrassa.cat/wp-content/uploads/2015/04/Avan%C3%A7-Pla-de-Prevenci%C3%B3-i-Gesti%C3%B3-de-Residus-Municipals-de-Terrassa-2015-2020.RV-EB2-AV.pdf" TargetMode="External"/><Relationship Id="rId18" Type="http://schemas.openxmlformats.org/officeDocument/2006/relationships/comments" Target="../comments11.xml"/><Relationship Id="rId3" Type="http://schemas.openxmlformats.org/officeDocument/2006/relationships/hyperlink" Target="http://reciclabe.terrassa.cat/wp-content/uploads/2015/04/Avan%C3%A7-Pla-de-Prevenci%C3%B3-i-Gesti%C3%B3-de-Residus-Municipals-de-Terrassa-2015-2020.RV-EB2-AV.pdf" TargetMode="External"/><Relationship Id="rId7" Type="http://schemas.openxmlformats.org/officeDocument/2006/relationships/hyperlink" Target="http://www2.terrassa.cat/laciutat/xifres/mostra.php?go=ZG9jPWVzdHVkaXMvaWFpcy8yMDE1X2lhaXMucGRm" TargetMode="External"/><Relationship Id="rId12" Type="http://schemas.openxmlformats.org/officeDocument/2006/relationships/hyperlink" Target="https://www.terrassa.cat/neteja-i-residus" TargetMode="External"/><Relationship Id="rId17" Type="http://schemas.openxmlformats.org/officeDocument/2006/relationships/vmlDrawing" Target="../drawings/vmlDrawing11.vml"/><Relationship Id="rId2" Type="http://schemas.openxmlformats.org/officeDocument/2006/relationships/hyperlink" Target="http://www2.terrassa.cat/laciutat/xifres/mostra.php?go=ZG9jPWljMTcmbnVtPTEw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reciclabe.terrassa.cat/wp-content/uploads/2015/04/Avan%C3%A7-Pla-de-Prevenci%C3%B3-i-Gesti%C3%B3-de-Residus-Municipals-de-Terrassa-2015-2020.RV-EB2-AV.pdf" TargetMode="External"/><Relationship Id="rId6" Type="http://schemas.openxmlformats.org/officeDocument/2006/relationships/hyperlink" Target="https://aoberta.terrassa.cat/documents/normativa426711521.pdf?iddoc=426711521&amp;idrel=008522" TargetMode="External"/><Relationship Id="rId11" Type="http://schemas.openxmlformats.org/officeDocument/2006/relationships/hyperlink" Target="http://ecoequip.terrassa.cat/organigrama/" TargetMode="External"/><Relationship Id="rId5" Type="http://schemas.openxmlformats.org/officeDocument/2006/relationships/hyperlink" Target="http://reciclabe.terrassa.cat/wp-content/uploads/2015/04/Avan%C3%A7-Pla-de-Prevenci%C3%B3-i-Gesti%C3%B3-de-Residus-Municipals-de-Terrassa-2015-2020.RV-EB2-AV.pdf" TargetMode="External"/><Relationship Id="rId15" Type="http://schemas.openxmlformats.org/officeDocument/2006/relationships/hyperlink" Target="https://www.terrassa.cat/" TargetMode="External"/><Relationship Id="rId10" Type="http://schemas.openxmlformats.org/officeDocument/2006/relationships/hyperlink" Target="http://governobert.terrassa.cat/transparencia/27142-2" TargetMode="External"/><Relationship Id="rId4" Type="http://schemas.openxmlformats.org/officeDocument/2006/relationships/hyperlink" Target="http://reciclabe.terrassa.cat/wp-content/uploads/2016/11/2016_PACTE_neteja.pdf" TargetMode="External"/><Relationship Id="rId9" Type="http://schemas.openxmlformats.org/officeDocument/2006/relationships/hyperlink" Target="https://www.terrassa.cat/es/pla-d-accio-ambiental" TargetMode="External"/><Relationship Id="rId14" Type="http://schemas.openxmlformats.org/officeDocument/2006/relationships/hyperlink" Target="http://reciclabe.terrassa.cat/adreces-dinter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n.cat/estadistica/castella/dades/anuari/cap18/C1801060.htm" TargetMode="External"/><Relationship Id="rId13" Type="http://schemas.openxmlformats.org/officeDocument/2006/relationships/hyperlink" Target="http://ajuntament.barcelona.cat/hisenda/es/tasa-de-basuras-aclaraci%C3%B3n" TargetMode="External"/><Relationship Id="rId18" Type="http://schemas.openxmlformats.org/officeDocument/2006/relationships/hyperlink" Target="http://lameva.barcelona.ca/" TargetMode="External"/><Relationship Id="rId3" Type="http://schemas.openxmlformats.org/officeDocument/2006/relationships/hyperlink" Target="http://www.bcnsostenible.cat/es/web/noticia/la-regla-de-les-tres-r-reduir-reutilitzar-reciclar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://ajuntament.barcelona.cat/es/organizacion-municipal/organos-de-gobierno" TargetMode="External"/><Relationship Id="rId12" Type="http://schemas.openxmlformats.org/officeDocument/2006/relationships/hyperlink" Target="http://www.amb.cat/s/es/web/medi-ambient/gestio-i-organitzacio/dades.html" TargetMode="External"/><Relationship Id="rId17" Type="http://schemas.openxmlformats.org/officeDocument/2006/relationships/hyperlink" Target="http://lameva.barcelona.cat/barcelonasostenible/sites/default/files/pagines/document/7/compromis_22_redicio.pdf" TargetMode="External"/><Relationship Id="rId2" Type="http://schemas.openxmlformats.org/officeDocument/2006/relationships/hyperlink" Target="http://ajuntament.barcelona.cat/ecologiaurbana/sites/default/files/Pla%20de%20Prevenci%C3%B3%20de%20Residus%20de%20Barcelona%202012-2020.pdf" TargetMode="External"/><Relationship Id="rId16" Type="http://schemas.openxmlformats.org/officeDocument/2006/relationships/hyperlink" Target="https://www.barcelona.cat/ca/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://ajuntament.barcelona.cat/ecologiaurbana/sites/default/files/Pla%20de%20prevenci%C3%B3%20de%20residus%20de%20Barcelona%202012-2020%20%28en%20catal%C3%A1n%29.pdf" TargetMode="External"/><Relationship Id="rId6" Type="http://schemas.openxmlformats.org/officeDocument/2006/relationships/hyperlink" Target="http://ajuntament.barcelona.cat/hisenda/sites/default/files/ppsl2018es.pdf" TargetMode="External"/><Relationship Id="rId11" Type="http://schemas.openxmlformats.org/officeDocument/2006/relationships/hyperlink" Target="http://opendata.amb.cat/equipaments/explorer" TargetMode="External"/><Relationship Id="rId5" Type="http://schemas.openxmlformats.org/officeDocument/2006/relationships/hyperlink" Target="http://ajuntament.barcelona.cat/ecologiaurbana/sites/default/files/EstrategiaResiduZeroBarcelona-201611.pdf" TargetMode="External"/><Relationship Id="rId15" Type="http://schemas.openxmlformats.org/officeDocument/2006/relationships/hyperlink" Target="https://ajuntament.barcelona.cat/ecologiaurbana/es/servicios/la-ciudad-funciona/mantenimiento-del-espacio-publico/gestion-de-limpieza-y-residuos/recogida-de-residuos-domiciliarios" TargetMode="External"/><Relationship Id="rId10" Type="http://schemas.openxmlformats.org/officeDocument/2006/relationships/hyperlink" Target="http://estadistiques.arc.cat/ARC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ajuntament.barcelona.cat/ecologiaurbana/es/con-quien-lo-hacemos/red-barcelona-mas-sostenible" TargetMode="External"/><Relationship Id="rId9" Type="http://schemas.openxmlformats.org/officeDocument/2006/relationships/hyperlink" Target="http://ajuntament.barcelona.cat/estrategiaifinances/es/presupuestos-anteriores-liquidados-0" TargetMode="External"/><Relationship Id="rId14" Type="http://schemas.openxmlformats.org/officeDocument/2006/relationships/hyperlink" Target="http://ajuntament.barcelona.cat/estrategiaifinances/es/indicadores-de-transparencia-presupuestari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girona.cat/transparencia/cat/pressupost_ens.php" TargetMode="External"/><Relationship Id="rId7" Type="http://schemas.openxmlformats.org/officeDocument/2006/relationships/hyperlink" Target="http://terra.girona.cat/vu/reciclatge/" TargetMode="External"/><Relationship Id="rId2" Type="http://schemas.openxmlformats.org/officeDocument/2006/relationships/hyperlink" Target="http://terra.girona.cat/vu/reciclatge/" TargetMode="External"/><Relationship Id="rId1" Type="http://schemas.openxmlformats.org/officeDocument/2006/relationships/hyperlink" Target="http://www.arc.cat/deix3/listDeix3Instalacio.action" TargetMode="External"/><Relationship Id="rId6" Type="http://schemas.openxmlformats.org/officeDocument/2006/relationships/hyperlink" Target="http://www2.girona.cat/ca/ajuntament" TargetMode="External"/><Relationship Id="rId5" Type="http://schemas.openxmlformats.org/officeDocument/2006/relationships/hyperlink" Target="http://terra.girona.cat/apps/observatori/indicadors/qualitat-de-vida/sostenibilitat/produccio-de-residus-a-deixalleries-segons-tipologies/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://terra.girona.cat/apps/observatori/indicadors/qualitat-de-vida/sostenibilitat/produccio-de-residus-a-deixalleries-segons-tipologies/" TargetMode="External"/><Relationship Id="rId9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euelectronica.l-h.cat/185526_2.aspx?id=2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www.l-h.cat/gdocs/d5136604.pdf" TargetMode="External"/><Relationship Id="rId7" Type="http://schemas.openxmlformats.org/officeDocument/2006/relationships/hyperlink" Target="http://www.amb.cat/s/es/web/medi-ambient/gestio-i-organitzacio/dades.html" TargetMode="External"/><Relationship Id="rId12" Type="http://schemas.openxmlformats.org/officeDocument/2006/relationships/hyperlink" Target="http://www.l-h.cat/inici_2.aspx?id=2" TargetMode="External"/><Relationship Id="rId2" Type="http://schemas.openxmlformats.org/officeDocument/2006/relationships/hyperlink" Target="http://www.l-h.cat/gdocs/d5136604.pdf" TargetMode="External"/><Relationship Id="rId1" Type="http://schemas.openxmlformats.org/officeDocument/2006/relationships/hyperlink" Target="http://www.l-h.cat/ajuntament/transparencia/919887_2.aspx?id=2" TargetMode="External"/><Relationship Id="rId6" Type="http://schemas.openxmlformats.org/officeDocument/2006/relationships/hyperlink" Target="https://seuelectronica.l-h.cat/185525_2.aspx?id=2" TargetMode="External"/><Relationship Id="rId11" Type="http://schemas.openxmlformats.org/officeDocument/2006/relationships/hyperlink" Target="http://www.l-h.cat/webs/mediambient/266087_2.aspx?id=2" TargetMode="External"/><Relationship Id="rId5" Type="http://schemas.openxmlformats.org/officeDocument/2006/relationships/hyperlink" Target="https://seuelectronica.l-h.cat/186948_2.aspx?id=2" TargetMode="External"/><Relationship Id="rId15" Type="http://schemas.openxmlformats.org/officeDocument/2006/relationships/comments" Target="../comments4.xml"/><Relationship Id="rId10" Type="http://schemas.openxmlformats.org/officeDocument/2006/relationships/hyperlink" Target="http://www.l-h.cat/espaipublic/1356736_2.aspx" TargetMode="External"/><Relationship Id="rId4" Type="http://schemas.openxmlformats.org/officeDocument/2006/relationships/hyperlink" Target="https://seuelectronica.l-h.cat/utils/obrefitxer.aspx?Fw9EVw48XS6WO6qazCAuzJXHPYGOnHEtWCxGwVvC1D8wlIqazB" TargetMode="External"/><Relationship Id="rId9" Type="http://schemas.openxmlformats.org/officeDocument/2006/relationships/hyperlink" Target="https://seuelectronica.l-h.cat/185525_2.aspx?id=2" TargetMode="External"/><Relationship Id="rId1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eu.paeria.cat/pressupostPublic/listPublicacions?cat.id=59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://www.paeria.es/pdf/organigrama/organigrama-2018.pdf" TargetMode="External"/><Relationship Id="rId7" Type="http://schemas.openxmlformats.org/officeDocument/2006/relationships/hyperlink" Target="http://urbanisme.paeria.cat/sostenibilitat/fitxers/residus-i-neteja-viaria/documents-residus-i-neteja-viaria/dades-residus-lleida-historic-2015.pdf" TargetMode="External"/><Relationship Id="rId12" Type="http://schemas.openxmlformats.org/officeDocument/2006/relationships/hyperlink" Target="https://urbanisme.paeria.cat/sostenibilitat/informacio-ambiental-de-lleida/residus/residus-i-neteja-viaria/que-pots-fer-amb/informes-recollida-de-resid" TargetMode="External"/><Relationship Id="rId2" Type="http://schemas.openxmlformats.org/officeDocument/2006/relationships/hyperlink" Target="http://urbanisme.paeria.cat/sostenibilitat/fitxers/residus-i-neteja-viaria/documents-residus-i-neteja-viaria/dades-residus-lleida-historic-2015.pdf" TargetMode="External"/><Relationship Id="rId1" Type="http://schemas.openxmlformats.org/officeDocument/2006/relationships/hyperlink" Target="http://urbanisme.paeria.cat/sostenibilitat/fitxers/agenda-21/pla_accio_local_lleida.pdf" TargetMode="External"/><Relationship Id="rId6" Type="http://schemas.openxmlformats.org/officeDocument/2006/relationships/hyperlink" Target="https://www.paeria.es/cat/" TargetMode="External"/><Relationship Id="rId11" Type="http://schemas.openxmlformats.org/officeDocument/2006/relationships/hyperlink" Target="https://urbanisme.paeria.cat/sostenibilitat/residus-i-neteja-viaria/residus-i-neteja-viaria/que-fa-lajuntament-amb-la-recollida-de-residus" TargetMode="External"/><Relationship Id="rId5" Type="http://schemas.openxmlformats.org/officeDocument/2006/relationships/hyperlink" Target="https://paeria.cat/cas/ajuntament/pressupostos.asp" TargetMode="External"/><Relationship Id="rId15" Type="http://schemas.openxmlformats.org/officeDocument/2006/relationships/comments" Target="../comments5.xml"/><Relationship Id="rId10" Type="http://schemas.openxmlformats.org/officeDocument/2006/relationships/hyperlink" Target="https://urbanisme.paeria.cat/sostenibilitat/residus-i-neteja-viaria/residus-i-neteja-viaria/que-fa-lajuntament-amb-la-recollida-de-residus" TargetMode="External"/><Relationship Id="rId4" Type="http://schemas.openxmlformats.org/officeDocument/2006/relationships/hyperlink" Target="https://seu.paeria.cat/documentPublic/download/3313" TargetMode="External"/><Relationship Id="rId9" Type="http://schemas.openxmlformats.org/officeDocument/2006/relationships/hyperlink" Target="https://urbanisme.paeria.cat/sostenibilitat/residus-i-neteja-viaria/residus-i-neteja-viaria/que-fa-lajuntament-amb-la-recollida-de-residus" TargetMode="External"/><Relationship Id="rId1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taro.cat/web/portal/contingut/document/originals/sostenibilitat/atz1209.pdf" TargetMode="External"/><Relationship Id="rId13" Type="http://schemas.openxmlformats.org/officeDocument/2006/relationships/hyperlink" Target="https://www.mataro.cat/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://serveisweb.mataro.cat/visorSIG/perfil/subperfil.jsp?nom=neteja" TargetMode="External"/><Relationship Id="rId21" Type="http://schemas.openxmlformats.org/officeDocument/2006/relationships/comments" Target="../comments6.xml"/><Relationship Id="rId7" Type="http://schemas.openxmlformats.org/officeDocument/2006/relationships/hyperlink" Target="http://www.mataro.cat/web/portal/ca/Ajuntament/pam/ICS_Contractes_menors.html" TargetMode="External"/><Relationship Id="rId12" Type="http://schemas.openxmlformats.org/officeDocument/2006/relationships/hyperlink" Target="https://www.mataro.cat/es/temas/limpieza-y-residuos" TargetMode="External"/><Relationship Id="rId17" Type="http://schemas.openxmlformats.org/officeDocument/2006/relationships/hyperlink" Target="http://www.mataro.cat/web/portal/ca/Ajuntament/pam/ICP_Indicadors_financers_i_pressupostaris.html" TargetMode="External"/><Relationship Id="rId2" Type="http://schemas.openxmlformats.org/officeDocument/2006/relationships/hyperlink" Target="http://www.mataro.cat/web/portal/ca/Ajuntament/pam/organigrama/public/ECOTree2.jsp?reqCode=recarregarOrganigrama&amp;tipus=0&amp;dboidpare=2301" TargetMode="External"/><Relationship Id="rId16" Type="http://schemas.openxmlformats.org/officeDocument/2006/relationships/hyperlink" Target="https://www.residuonvas.cat/" TargetMode="External"/><Relationship Id="rId20" Type="http://schemas.openxmlformats.org/officeDocument/2006/relationships/vmlDrawing" Target="../drawings/vmlDrawing6.vml"/><Relationship Id="rId1" Type="http://schemas.openxmlformats.org/officeDocument/2006/relationships/hyperlink" Target="http://mataro.cat/web/portal/contingut/document/originals/ordenances.pdf" TargetMode="External"/><Relationship Id="rId6" Type="http://schemas.openxmlformats.org/officeDocument/2006/relationships/hyperlink" Target="http://www.mataro.cat/web/portal/ca/Ajuntament/pam/ICS_Prorrogues_i_modificacions_contractes.html" TargetMode="External"/><Relationship Id="rId11" Type="http://schemas.openxmlformats.org/officeDocument/2006/relationships/hyperlink" Target="https://www.mataro.cat/es/temas/limpieza-y-residuos" TargetMode="External"/><Relationship Id="rId5" Type="http://schemas.openxmlformats.org/officeDocument/2006/relationships/hyperlink" Target="http://www.mataro.cat/web/portal/contingut/document/publicacions/pam/Rxgim_de_retribucix_i_dedicacix_de_lxalcalde_i_els_regidors_2018_11.07.2018.pdf" TargetMode="External"/><Relationship Id="rId15" Type="http://schemas.openxmlformats.org/officeDocument/2006/relationships/hyperlink" Target="https://www.residuonvas.cat/" TargetMode="External"/><Relationship Id="rId10" Type="http://schemas.openxmlformats.org/officeDocument/2006/relationships/hyperlink" Target="https://www.mataro.cat/es/temas/limpieza-y-residuo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mataro.cat/portal/ca/campanya/Prevencio_residus/Inici.html" TargetMode="External"/><Relationship Id="rId9" Type="http://schemas.openxmlformats.org/officeDocument/2006/relationships/hyperlink" Target="https://pressupost.mataro.cat/presupuestos/resumen/2018" TargetMode="External"/><Relationship Id="rId14" Type="http://schemas.openxmlformats.org/officeDocument/2006/relationships/hyperlink" Target="https://www.mataro.cat/es/temas/limpieza-y-residuos/recogida-de-residuos/contenedore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reus.cat/ajuntament-de-reus/informacio-economicofinancera/informacio-pressupostaria/informacio_pressupostaria" TargetMode="External"/><Relationship Id="rId3" Type="http://schemas.openxmlformats.org/officeDocument/2006/relationships/hyperlink" Target="https://www.reus.cat/serveis/campanya-reciclar" TargetMode="External"/><Relationship Id="rId7" Type="http://schemas.openxmlformats.org/officeDocument/2006/relationships/hyperlink" Target="http://www.reus.cat/sites/reus/files/Presentacio_forum_Pla_Accio_PE%20REUS_30_11_10_0.pdf" TargetMode="External"/><Relationship Id="rId2" Type="http://schemas.openxmlformats.org/officeDocument/2006/relationships/hyperlink" Target="http://www.reus.cat/" TargetMode="External"/><Relationship Id="rId1" Type="http://schemas.openxmlformats.org/officeDocument/2006/relationships/hyperlink" Target="https://www.reus.cat/sites/reus/files/ordenanca22_0_0.pdf" TargetMode="External"/><Relationship Id="rId6" Type="http://schemas.openxmlformats.org/officeDocument/2006/relationships/hyperlink" Target="https://www.reus.cat/serveis/recollida-de-redidus" TargetMode="External"/><Relationship Id="rId11" Type="http://schemas.openxmlformats.org/officeDocument/2006/relationships/comments" Target="../comments7.xml"/><Relationship Id="rId5" Type="http://schemas.openxmlformats.org/officeDocument/2006/relationships/hyperlink" Target="https://www.reus.cat/ajuntament/indicadors-economics" TargetMode="External"/><Relationship Id="rId10" Type="http://schemas.openxmlformats.org/officeDocument/2006/relationships/vmlDrawing" Target="../drawings/vmlDrawing7.vml"/><Relationship Id="rId4" Type="http://schemas.openxmlformats.org/officeDocument/2006/relationships/hyperlink" Target="https://www.reus.cat/serveis/recollida-de-redidus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badell.cat/ca/enllacos" TargetMode="External"/><Relationship Id="rId13" Type="http://schemas.openxmlformats.org/officeDocument/2006/relationships/hyperlink" Target="https://web.sabadell.cat/images/Transparencia/Documents/cartadeserveis/CARTA-SERVEIS-ESPAI-PUBLIC.pdf" TargetMode="External"/><Relationship Id="rId18" Type="http://schemas.openxmlformats.org/officeDocument/2006/relationships/hyperlink" Target="http://www.sabadell.cat/ca/" TargetMode="External"/><Relationship Id="rId3" Type="http://schemas.openxmlformats.org/officeDocument/2006/relationships/hyperlink" Target="http://www.sabadell.cat/ca/residus" TargetMode="External"/><Relationship Id="rId21" Type="http://schemas.openxmlformats.org/officeDocument/2006/relationships/comments" Target="../comments8.xml"/><Relationship Id="rId7" Type="http://schemas.openxmlformats.org/officeDocument/2006/relationships/hyperlink" Target="http://ca.sabadell.cat/Urbanisme/p/201210105148_cat.asp" TargetMode="External"/><Relationship Id="rId12" Type="http://schemas.openxmlformats.org/officeDocument/2006/relationships/hyperlink" Target="https://web.sabadell.cat/images/Transparencia/Documents/cartadeserveis/CARTA-SERVEIS-ESPAI-PUBLIC.pdf" TargetMode="External"/><Relationship Id="rId17" Type="http://schemas.openxmlformats.org/officeDocument/2006/relationships/hyperlink" Target="https://seu.sabadell.cat/sedelectronica/p/press_anteriorsn_esp.asp" TargetMode="External"/><Relationship Id="rId2" Type="http://schemas.openxmlformats.org/officeDocument/2006/relationships/hyperlink" Target="http://ca.sabadell.cat/Agenda21/d/plaa21mes10.pdf" TargetMode="External"/><Relationship Id="rId16" Type="http://schemas.openxmlformats.org/officeDocument/2006/relationships/hyperlink" Target="http://213.170.44.226/www.cresidusvoc.org/html/crvo/dades/index.php?tipusorigen=D&amp;municipi=&amp;deixalleria=154&amp;periode=2&amp;anyinici=2013&amp;anyfi=2017&amp;tipusdades=D&amp;taula=1&amp;filtrar=Obtenir+dades" TargetMode="External"/><Relationship Id="rId20" Type="http://schemas.openxmlformats.org/officeDocument/2006/relationships/vmlDrawing" Target="../drawings/vmlDrawing8.vml"/><Relationship Id="rId1" Type="http://schemas.openxmlformats.org/officeDocument/2006/relationships/hyperlink" Target="http://ca.sabadell.cat/pdf/normativa/55.pdf" TargetMode="External"/><Relationship Id="rId6" Type="http://schemas.openxmlformats.org/officeDocument/2006/relationships/hyperlink" Target="http://fitxers.sabadell.cat/transparencia/2017/007418-Convenis2017.pdf" TargetMode="External"/><Relationship Id="rId11" Type="http://schemas.openxmlformats.org/officeDocument/2006/relationships/hyperlink" Target="http://estadistiques.arc.cat/ARC/" TargetMode="External"/><Relationship Id="rId5" Type="http://schemas.openxmlformats.org/officeDocument/2006/relationships/hyperlink" Target="https://seu.sabadell.cat/seuelectronica/d/OrgGovern0917.pdf" TargetMode="External"/><Relationship Id="rId15" Type="http://schemas.openxmlformats.org/officeDocument/2006/relationships/hyperlink" Target="http://sal.sabadell.cat/Planol/?idsubcat=56" TargetMode="External"/><Relationship Id="rId10" Type="http://schemas.openxmlformats.org/officeDocument/2006/relationships/hyperlink" Target="http://www.sabadell.cat/ca/?option=com_content&amp;view=article&amp;id=102920&amp;Itemid=859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://www.sabadell.cat/ca/residus" TargetMode="External"/><Relationship Id="rId9" Type="http://schemas.openxmlformats.org/officeDocument/2006/relationships/hyperlink" Target="http://www.sabadell.cat/ca/enllacos" TargetMode="External"/><Relationship Id="rId14" Type="http://schemas.openxmlformats.org/officeDocument/2006/relationships/hyperlink" Target="https://web.sabadell.cat/images/Transparencia/Documents/cartadeserveis/CARTA-SERVEIS-ESPAI-PUBLIC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menet.cat/ajuntament/arees-municipals/medi-ambient/gestio-dels-residus/" TargetMode="External"/><Relationship Id="rId13" Type="http://schemas.openxmlformats.org/officeDocument/2006/relationships/hyperlink" Target="https://www.gramenet.cat/ajuntament/informacio-economica/dades-economiques/" TargetMode="External"/><Relationship Id="rId3" Type="http://schemas.openxmlformats.org/officeDocument/2006/relationships/hyperlink" Target="http://www.arc.cat/deix3/listDeix3Instalacio.action;jsessionid=q1M2bvyfG1Ywhgm0p1BJL90mMNJ9jZLcl8R1f5LYR37ltnJ5Qp2D!-1263571782" TargetMode="External"/><Relationship Id="rId7" Type="http://schemas.openxmlformats.org/officeDocument/2006/relationships/hyperlink" Target="https://www.gramenet.cat/es/ayuntamiento/areas-municipales/medio-ambiente/gestio-dels-residus/recollida-selectiva-deixalleria-fixa-i-deixalleria-mobil-i-punts-verds-a-santa-coloma-de-gramenet/" TargetMode="External"/><Relationship Id="rId12" Type="http://schemas.openxmlformats.org/officeDocument/2006/relationships/hyperlink" Target="https://www.gramenet.cat/seu-electronica/informacio-publica/pressupost-municipal/pressupost-2018/" TargetMode="External"/><Relationship Id="rId17" Type="http://schemas.openxmlformats.org/officeDocument/2006/relationships/comments" Target="../comments9.xml"/><Relationship Id="rId2" Type="http://schemas.openxmlformats.org/officeDocument/2006/relationships/hyperlink" Target="https://www.gramenet.cat/fileadmin/Files/Ajuntament/cartes_serveis/cartesweb/Carta_de_serveis_Neteja_i_Recollida_de_Residus_REV2018.pdf" TargetMode="External"/><Relationship Id="rId16" Type="http://schemas.openxmlformats.org/officeDocument/2006/relationships/vmlDrawing" Target="../drawings/vmlDrawing9.vml"/><Relationship Id="rId1" Type="http://schemas.openxmlformats.org/officeDocument/2006/relationships/hyperlink" Target="http://oiac.grame.net/oiac/documents/757300007.pdf" TargetMode="External"/><Relationship Id="rId6" Type="http://schemas.openxmlformats.org/officeDocument/2006/relationships/hyperlink" Target="https://www.gramenet.cat/ajuntament/arees-municipals/medi-ambient/gestio-dels-residus/" TargetMode="External"/><Relationship Id="rId11" Type="http://schemas.openxmlformats.org/officeDocument/2006/relationships/hyperlink" Target="https://www.gramenet.cat/es/ayuntamiento/areas-municipales/medio-ambiente/agenda-21-local/" TargetMode="External"/><Relationship Id="rId5" Type="http://schemas.openxmlformats.org/officeDocument/2006/relationships/hyperlink" Target="https://www.gramenet.cat/seu-electronica/servei-de-contractacio/dades-de-contractacio-licitacions-i-proveidors/any-2018/contractes-formalitzats/menors-2018/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s://www.gramenet.cat/fileadmin/Files/Ajuntament/cartes_serveis/Evaluacions/Annex_3._Compromisos_per_cartes_NETEJA.pdf" TargetMode="External"/><Relationship Id="rId4" Type="http://schemas.openxmlformats.org/officeDocument/2006/relationships/hyperlink" Target="https://www.gramenet.cat/fileadmin/Files/Ajuntament/pressupostos/2018/Organigrama_2018_web.pdf" TargetMode="External"/><Relationship Id="rId9" Type="http://schemas.openxmlformats.org/officeDocument/2006/relationships/hyperlink" Target="https://www.gramenet.cat/" TargetMode="External"/><Relationship Id="rId14" Type="http://schemas.openxmlformats.org/officeDocument/2006/relationships/hyperlink" Target="http://www.amb.cat/documents/11818/323650/Programa+metropolit%C3%A0%20de+gesti%C3%B3%20de+residus+municipals/c12f9a5d-bfa8-45d0-a693-f52e01789f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3:L128"/>
  <sheetViews>
    <sheetView topLeftCell="A100" zoomScaleNormal="100" workbookViewId="0">
      <selection activeCell="C126" sqref="C126"/>
    </sheetView>
  </sheetViews>
  <sheetFormatPr baseColWidth="10" defaultRowHeight="15"/>
  <cols>
    <col min="1" max="1" width="90.5703125" customWidth="1"/>
    <col min="3" max="3" width="12.140625" customWidth="1"/>
    <col min="4" max="4" width="22.140625" customWidth="1"/>
    <col min="5" max="5" width="24.42578125" customWidth="1"/>
    <col min="6" max="6" width="16.5703125" customWidth="1"/>
    <col min="7" max="7" width="14" customWidth="1"/>
    <col min="8" max="8" width="17" customWidth="1"/>
    <col min="9" max="9" width="17.28515625" customWidth="1"/>
    <col min="10" max="10" width="7.7109375" customWidth="1"/>
  </cols>
  <sheetData>
    <row r="3" spans="1:10" ht="15.75" thickBot="1"/>
    <row r="4" spans="1:10">
      <c r="A4" s="2"/>
      <c r="B4" s="3"/>
      <c r="C4" s="4"/>
      <c r="F4" s="139"/>
      <c r="G4" s="139"/>
      <c r="H4" s="139"/>
      <c r="I4" s="139"/>
      <c r="J4" s="139"/>
    </row>
    <row r="5" spans="1:10" ht="16.5">
      <c r="A5" s="5" t="s">
        <v>0</v>
      </c>
      <c r="B5" s="6" t="s">
        <v>89</v>
      </c>
      <c r="C5" s="7"/>
      <c r="D5" s="131" t="s">
        <v>181</v>
      </c>
      <c r="E5" s="131" t="s">
        <v>269</v>
      </c>
      <c r="F5" s="345"/>
      <c r="G5" s="345"/>
      <c r="H5" s="121"/>
      <c r="I5" s="140"/>
      <c r="J5" s="121"/>
    </row>
    <row r="6" spans="1:10" ht="15.75" thickBot="1">
      <c r="A6" s="8"/>
      <c r="C6" s="7"/>
      <c r="F6" s="139"/>
      <c r="G6" s="139"/>
      <c r="H6" s="139"/>
      <c r="I6" s="139"/>
      <c r="J6" s="139"/>
    </row>
    <row r="7" spans="1:10">
      <c r="A7" s="9" t="s">
        <v>1</v>
      </c>
      <c r="B7" s="3"/>
      <c r="C7" s="4"/>
    </row>
    <row r="8" spans="1:10">
      <c r="A8" s="8"/>
      <c r="B8" s="10" t="s">
        <v>2</v>
      </c>
      <c r="C8" s="11" t="s">
        <v>3</v>
      </c>
    </row>
    <row r="9" spans="1:10">
      <c r="A9" s="12" t="s">
        <v>4</v>
      </c>
      <c r="B9" s="13"/>
      <c r="C9" s="14" t="s">
        <v>75</v>
      </c>
    </row>
    <row r="10" spans="1:10">
      <c r="A10" s="12" t="s">
        <v>5</v>
      </c>
      <c r="B10" s="13"/>
      <c r="C10" s="14" t="s">
        <v>75</v>
      </c>
    </row>
    <row r="11" spans="1:10">
      <c r="A11" s="12" t="s">
        <v>6</v>
      </c>
      <c r="B11" s="13"/>
      <c r="C11" s="14" t="s">
        <v>75</v>
      </c>
    </row>
    <row r="12" spans="1:10">
      <c r="A12" s="12" t="s">
        <v>7</v>
      </c>
      <c r="B12" s="13"/>
      <c r="C12" s="14" t="s">
        <v>75</v>
      </c>
    </row>
    <row r="13" spans="1:10">
      <c r="A13" s="12" t="s">
        <v>8</v>
      </c>
      <c r="B13" s="13"/>
      <c r="C13" s="14" t="s">
        <v>75</v>
      </c>
    </row>
    <row r="14" spans="1:10" ht="15.75" thickBot="1">
      <c r="A14" s="15"/>
      <c r="B14" s="16"/>
      <c r="C14" s="17"/>
    </row>
    <row r="15" spans="1:10" ht="15.75" thickBot="1">
      <c r="A15" s="18"/>
    </row>
    <row r="16" spans="1:10">
      <c r="A16" s="9" t="s">
        <v>10</v>
      </c>
      <c r="B16" s="19"/>
      <c r="C16" s="4"/>
    </row>
    <row r="17" spans="1:8">
      <c r="A17" s="8"/>
      <c r="B17" s="10" t="s">
        <v>2</v>
      </c>
      <c r="C17" s="11" t="s">
        <v>3</v>
      </c>
    </row>
    <row r="18" spans="1:8">
      <c r="A18" s="12" t="s">
        <v>4</v>
      </c>
      <c r="B18" s="13"/>
      <c r="C18" s="14" t="s">
        <v>75</v>
      </c>
      <c r="D18" s="1"/>
    </row>
    <row r="19" spans="1:8">
      <c r="A19" s="12" t="s">
        <v>5</v>
      </c>
      <c r="B19" s="13"/>
      <c r="C19" s="14" t="s">
        <v>75</v>
      </c>
      <c r="E19" s="47"/>
    </row>
    <row r="20" spans="1:8">
      <c r="A20" s="12" t="s">
        <v>6</v>
      </c>
      <c r="B20" s="13"/>
      <c r="C20" s="14" t="s">
        <v>75</v>
      </c>
    </row>
    <row r="21" spans="1:8" ht="15.75" thickBot="1">
      <c r="A21" s="15" t="s">
        <v>7</v>
      </c>
      <c r="B21" s="16"/>
      <c r="C21" s="17" t="s">
        <v>75</v>
      </c>
      <c r="D21" s="1"/>
      <c r="E21" s="1"/>
      <c r="F21" s="1"/>
      <c r="G21" s="1"/>
    </row>
    <row r="22" spans="1:8">
      <c r="A22" s="8"/>
      <c r="C22" s="7"/>
    </row>
    <row r="23" spans="1:8" ht="15.75" thickBot="1">
      <c r="A23" s="8"/>
      <c r="C23" s="7"/>
    </row>
    <row r="24" spans="1:8">
      <c r="A24" s="9" t="s">
        <v>11</v>
      </c>
      <c r="B24" s="19"/>
      <c r="C24" s="4"/>
    </row>
    <row r="25" spans="1:8">
      <c r="A25" s="8"/>
      <c r="B25" s="10" t="s">
        <v>2</v>
      </c>
      <c r="C25" s="11" t="s">
        <v>3</v>
      </c>
    </row>
    <row r="26" spans="1:8">
      <c r="A26" s="12" t="s">
        <v>4</v>
      </c>
      <c r="B26" s="13" t="s">
        <v>75</v>
      </c>
      <c r="C26" s="14"/>
      <c r="D26" s="45" t="s">
        <v>100</v>
      </c>
    </row>
    <row r="27" spans="1:8">
      <c r="A27" s="12" t="s">
        <v>5</v>
      </c>
      <c r="B27" s="13"/>
      <c r="C27" s="14" t="s">
        <v>75</v>
      </c>
    </row>
    <row r="28" spans="1:8">
      <c r="A28" s="12" t="s">
        <v>6</v>
      </c>
      <c r="B28" s="13"/>
      <c r="C28" s="14" t="s">
        <v>75</v>
      </c>
    </row>
    <row r="29" spans="1:8">
      <c r="A29" s="12" t="s">
        <v>7</v>
      </c>
      <c r="B29" s="13" t="s">
        <v>75</v>
      </c>
      <c r="C29" s="14"/>
      <c r="D29" s="45" t="s">
        <v>104</v>
      </c>
    </row>
    <row r="30" spans="1:8">
      <c r="A30" s="12" t="s">
        <v>8</v>
      </c>
      <c r="B30" s="13"/>
      <c r="C30" s="14" t="s">
        <v>75</v>
      </c>
    </row>
    <row r="31" spans="1:8">
      <c r="A31" s="12" t="s">
        <v>9</v>
      </c>
      <c r="B31" s="13" t="s">
        <v>75</v>
      </c>
      <c r="C31" s="14"/>
      <c r="G31" s="20"/>
      <c r="H31" s="13"/>
    </row>
    <row r="32" spans="1:8">
      <c r="A32" s="12" t="s">
        <v>12</v>
      </c>
      <c r="B32" s="13" t="s">
        <v>75</v>
      </c>
      <c r="C32" s="14"/>
      <c r="G32" s="20"/>
      <c r="H32" s="13"/>
    </row>
    <row r="33" spans="1:10">
      <c r="A33" s="12" t="s">
        <v>13</v>
      </c>
      <c r="B33" s="13"/>
      <c r="C33" s="14" t="s">
        <v>75</v>
      </c>
    </row>
    <row r="34" spans="1:10">
      <c r="A34" s="12" t="s">
        <v>14</v>
      </c>
      <c r="B34" s="13"/>
      <c r="C34" s="14" t="s">
        <v>75</v>
      </c>
    </row>
    <row r="35" spans="1:10">
      <c r="A35" s="12" t="s">
        <v>15</v>
      </c>
      <c r="B35" s="13" t="s">
        <v>75</v>
      </c>
      <c r="C35" s="14"/>
      <c r="D35" s="1"/>
      <c r="E35" s="1"/>
      <c r="F35" s="1"/>
    </row>
    <row r="36" spans="1:10" ht="15.75" thickBot="1">
      <c r="A36" s="46"/>
      <c r="B36" s="34"/>
      <c r="C36" s="35"/>
      <c r="H36" s="13"/>
    </row>
    <row r="37" spans="1:10">
      <c r="A37" s="48"/>
      <c r="B37" s="47"/>
      <c r="C37" s="1"/>
    </row>
    <row r="38" spans="1:10" ht="15.75" thickBot="1">
      <c r="A38" s="48"/>
      <c r="B38" s="47"/>
      <c r="G38" s="129"/>
    </row>
    <row r="39" spans="1:10" ht="15.75" thickBot="1">
      <c r="A39" s="9" t="s">
        <v>16</v>
      </c>
      <c r="B39" s="19"/>
      <c r="C39" s="57"/>
      <c r="D39" s="141">
        <v>42736</v>
      </c>
      <c r="E39" s="144"/>
      <c r="F39" s="85">
        <v>42370</v>
      </c>
      <c r="G39" s="93"/>
      <c r="H39" s="93" t="s">
        <v>81</v>
      </c>
      <c r="I39" s="90"/>
      <c r="J39" s="45" t="s">
        <v>183</v>
      </c>
    </row>
    <row r="40" spans="1:10" ht="15.75" thickBot="1">
      <c r="A40" s="9" t="s">
        <v>76</v>
      </c>
      <c r="B40" s="19"/>
      <c r="C40" s="3"/>
      <c r="D40" s="130">
        <v>215848</v>
      </c>
      <c r="E40" s="145"/>
      <c r="F40" s="142">
        <v>215634</v>
      </c>
      <c r="G40" s="69"/>
      <c r="H40" s="69">
        <v>215654</v>
      </c>
      <c r="I40" s="91"/>
      <c r="J40" s="10"/>
    </row>
    <row r="41" spans="1:10" ht="15.75" thickBot="1">
      <c r="A41" s="8"/>
      <c r="B41" s="10" t="s">
        <v>2</v>
      </c>
      <c r="C41" s="10" t="s">
        <v>3</v>
      </c>
      <c r="D41" s="105" t="s">
        <v>17</v>
      </c>
      <c r="E41" s="143" t="s">
        <v>18</v>
      </c>
      <c r="F41" s="79" t="s">
        <v>17</v>
      </c>
      <c r="G41" s="80" t="s">
        <v>18</v>
      </c>
      <c r="H41" s="79" t="s">
        <v>52</v>
      </c>
      <c r="I41" s="90" t="s">
        <v>80</v>
      </c>
      <c r="J41" s="13"/>
    </row>
    <row r="42" spans="1:10">
      <c r="A42" s="23" t="s">
        <v>19</v>
      </c>
      <c r="B42" s="13" t="s">
        <v>75</v>
      </c>
      <c r="C42" s="13"/>
      <c r="D42" s="135">
        <f>(D43+D54+D60)</f>
        <v>90905.26</v>
      </c>
      <c r="E42" s="134"/>
      <c r="F42" s="135">
        <f>(F43+F54+F60)</f>
        <v>86893.840000000026</v>
      </c>
      <c r="G42" s="134"/>
      <c r="H42" s="135">
        <f>(H43+H54+H60)</f>
        <v>84976.680000000008</v>
      </c>
      <c r="I42" s="134"/>
      <c r="J42" s="41"/>
    </row>
    <row r="43" spans="1:10">
      <c r="A43" s="23" t="s">
        <v>57</v>
      </c>
      <c r="B43" s="13" t="s">
        <v>75</v>
      </c>
      <c r="C43" s="13"/>
      <c r="D43" s="135">
        <f>SUM(D45:D53)</f>
        <v>90640.14</v>
      </c>
      <c r="E43" s="136">
        <f>D43/D40*1000</f>
        <v>419.9257811052222</v>
      </c>
      <c r="F43" s="135">
        <f>SUM(F44:F53)</f>
        <v>86682.020000000019</v>
      </c>
      <c r="G43" s="136">
        <f>F43/F40*1000</f>
        <v>401.9867924353303</v>
      </c>
      <c r="H43" s="135">
        <f>SUM(H44:H53)</f>
        <v>84843.72</v>
      </c>
      <c r="I43" s="134">
        <f>H43/H40*1000</f>
        <v>393.42520889944075</v>
      </c>
      <c r="J43" s="41"/>
    </row>
    <row r="44" spans="1:10">
      <c r="A44" s="24" t="s">
        <v>58</v>
      </c>
      <c r="B44" s="13" t="s">
        <v>75</v>
      </c>
      <c r="C44" s="13"/>
      <c r="D44" s="133"/>
      <c r="E44" s="132"/>
      <c r="F44" s="133"/>
      <c r="G44" s="137"/>
      <c r="H44" s="133"/>
      <c r="I44" s="132"/>
      <c r="J44" s="42"/>
    </row>
    <row r="45" spans="1:10">
      <c r="A45" s="24" t="s">
        <v>20</v>
      </c>
      <c r="B45" s="13" t="s">
        <v>75</v>
      </c>
      <c r="C45" s="13"/>
      <c r="D45" s="95">
        <v>4270.38</v>
      </c>
      <c r="E45" s="88">
        <f>D45/D40*1000</f>
        <v>19.784199992587375</v>
      </c>
      <c r="F45" s="95">
        <v>4491.6000000000004</v>
      </c>
      <c r="G45" s="88">
        <f>F45/F40*1000</f>
        <v>20.829739280447427</v>
      </c>
      <c r="H45" s="95">
        <v>3679.02</v>
      </c>
      <c r="I45" s="88">
        <f>H45/H40*1000</f>
        <v>17.059827315978371</v>
      </c>
      <c r="J45" s="42"/>
    </row>
    <row r="46" spans="1:10">
      <c r="A46" s="24" t="s">
        <v>21</v>
      </c>
      <c r="B46" s="13" t="s">
        <v>75</v>
      </c>
      <c r="C46" s="13"/>
      <c r="D46" s="95">
        <v>66843</v>
      </c>
      <c r="E46" s="88">
        <f>D46/D40*1000</f>
        <v>309.67625365998299</v>
      </c>
      <c r="F46" s="95">
        <v>63008</v>
      </c>
      <c r="G46" s="88"/>
      <c r="H46" s="95">
        <v>63042</v>
      </c>
      <c r="I46" s="88"/>
      <c r="J46" s="42"/>
    </row>
    <row r="47" spans="1:10">
      <c r="A47" s="24" t="s">
        <v>59</v>
      </c>
      <c r="B47" s="13" t="s">
        <v>75</v>
      </c>
      <c r="C47" s="13"/>
      <c r="D47" s="95">
        <v>2559.08</v>
      </c>
      <c r="E47" s="88">
        <f>D47/D40*1000</f>
        <v>11.855935658426299</v>
      </c>
      <c r="F47" s="95">
        <v>2525.5300000000002</v>
      </c>
      <c r="G47" s="88">
        <f>F47/F40*1000</f>
        <v>11.71211404509493</v>
      </c>
      <c r="H47" s="95">
        <v>2584.39</v>
      </c>
      <c r="I47" s="88">
        <f>H47/H40*1000</f>
        <v>11.983965055134613</v>
      </c>
      <c r="J47" s="42"/>
    </row>
    <row r="48" spans="1:10">
      <c r="A48" s="24" t="s">
        <v>60</v>
      </c>
      <c r="B48" s="13" t="s">
        <v>75</v>
      </c>
      <c r="C48" s="13"/>
      <c r="D48" s="95">
        <v>2065.9499999999998</v>
      </c>
      <c r="E48" s="88">
        <f>D48/D40*1000</f>
        <v>9.5713187057559015</v>
      </c>
      <c r="F48" s="95">
        <v>1976.6</v>
      </c>
      <c r="G48" s="88">
        <f>F48/F40*1000</f>
        <v>9.1664579797249033</v>
      </c>
      <c r="H48" s="95">
        <v>1912.84</v>
      </c>
      <c r="I48" s="88">
        <f>H48/H40*1000</f>
        <v>8.8699490851085532</v>
      </c>
      <c r="J48" s="42"/>
    </row>
    <row r="49" spans="1:10">
      <c r="A49" s="24" t="s">
        <v>61</v>
      </c>
      <c r="B49" s="13" t="s">
        <v>75</v>
      </c>
      <c r="C49" s="13"/>
      <c r="D49" s="95">
        <v>2538.27</v>
      </c>
      <c r="E49" s="88">
        <f>D49/D40*1000</f>
        <v>11.759525221452133</v>
      </c>
      <c r="F49" s="95">
        <v>2467.14</v>
      </c>
      <c r="G49" s="88">
        <f>F49/F40*1000</f>
        <v>11.441331144439189</v>
      </c>
      <c r="H49" s="95">
        <v>2435.31</v>
      </c>
      <c r="I49" s="88">
        <f>H49/H40*1000</f>
        <v>11.292672521724615</v>
      </c>
      <c r="J49" s="42"/>
    </row>
    <row r="50" spans="1:10">
      <c r="A50" s="24" t="s">
        <v>22</v>
      </c>
      <c r="B50" s="13" t="s">
        <v>75</v>
      </c>
      <c r="C50" s="13"/>
      <c r="D50" s="95">
        <v>24.65</v>
      </c>
      <c r="E50" s="88">
        <f>D50/D40*1000</f>
        <v>0.11420073384974611</v>
      </c>
      <c r="F50" s="95">
        <v>6.77</v>
      </c>
      <c r="G50" s="88">
        <f>F50/F40*1000</f>
        <v>3.1395791016259035E-2</v>
      </c>
      <c r="H50" s="95">
        <v>21.52</v>
      </c>
      <c r="I50" s="88">
        <f>H50/H40*1000</f>
        <v>9.9789477589101061E-2</v>
      </c>
      <c r="J50" s="42"/>
    </row>
    <row r="51" spans="1:10">
      <c r="A51" s="24" t="s">
        <v>23</v>
      </c>
      <c r="B51" s="13" t="s">
        <v>75</v>
      </c>
      <c r="C51" s="13"/>
      <c r="D51" s="95">
        <v>5.88</v>
      </c>
      <c r="E51" s="88">
        <f>D51/D40*1000</f>
        <v>2.7241392090730513E-2</v>
      </c>
      <c r="F51" s="95">
        <v>4.1399999999999997</v>
      </c>
      <c r="G51" s="88">
        <f>F51/F40*1000</f>
        <v>1.9199198642143631E-2</v>
      </c>
      <c r="H51" s="95">
        <v>3.3</v>
      </c>
      <c r="I51" s="88">
        <f>H51/H40*1000</f>
        <v>1.5302289778997839E-2</v>
      </c>
      <c r="J51" s="42"/>
    </row>
    <row r="52" spans="1:10">
      <c r="A52" s="24" t="s">
        <v>54</v>
      </c>
      <c r="B52" s="13" t="s">
        <v>75</v>
      </c>
      <c r="C52" s="13"/>
      <c r="D52" s="95">
        <v>891.93</v>
      </c>
      <c r="E52" s="88">
        <f>D52/D40*1000</f>
        <v>4.1322134094362699</v>
      </c>
      <c r="F52" s="95">
        <v>700.24</v>
      </c>
      <c r="G52" s="88">
        <f>F52/F40*1000</f>
        <v>3.2473543133272118</v>
      </c>
      <c r="H52" s="95">
        <v>565.34</v>
      </c>
      <c r="I52" s="88">
        <f>H52/H40*1000</f>
        <v>2.6215140920177693</v>
      </c>
      <c r="J52" s="42"/>
    </row>
    <row r="53" spans="1:10">
      <c r="A53" s="24" t="s">
        <v>62</v>
      </c>
      <c r="B53" s="13" t="s">
        <v>75</v>
      </c>
      <c r="C53" s="13"/>
      <c r="D53" s="95">
        <v>11441</v>
      </c>
      <c r="E53" s="88">
        <f>D53/D40*1000</f>
        <v>53.004892331640782</v>
      </c>
      <c r="F53" s="95">
        <v>11502</v>
      </c>
      <c r="G53" s="88">
        <f>F53/F40*1000</f>
        <v>53.34038231447731</v>
      </c>
      <c r="H53" s="95">
        <v>10600</v>
      </c>
      <c r="I53" s="88">
        <f>H53/H40*1000</f>
        <v>49.152809593144575</v>
      </c>
      <c r="J53" s="42"/>
    </row>
    <row r="54" spans="1:10">
      <c r="A54" s="23" t="s">
        <v>331</v>
      </c>
      <c r="B54" s="13"/>
      <c r="C54" s="13"/>
      <c r="D54" s="135">
        <f>SUM(D55:D59)</f>
        <v>265.12</v>
      </c>
      <c r="E54" s="136">
        <f>(D54/D40)*1000</f>
        <v>1.2282717467847744</v>
      </c>
      <c r="F54" s="135">
        <f>SUM(F55:F59)</f>
        <v>211.82</v>
      </c>
      <c r="G54" s="136">
        <f>(F54/F40)*1000</f>
        <v>0.98231262231373517</v>
      </c>
      <c r="H54" s="135">
        <f>SUM(H55:H59)</f>
        <v>132.96</v>
      </c>
      <c r="I54" s="136">
        <f>(H54/H40)*1000</f>
        <v>0.61654316636834927</v>
      </c>
      <c r="J54" s="42"/>
    </row>
    <row r="55" spans="1:10">
      <c r="A55" s="24" t="s">
        <v>332</v>
      </c>
      <c r="B55" s="13"/>
      <c r="C55" s="13" t="s">
        <v>75</v>
      </c>
      <c r="D55" s="95"/>
      <c r="E55" s="88"/>
      <c r="F55" s="95"/>
      <c r="G55" s="88"/>
      <c r="H55" s="95"/>
      <c r="I55" s="88"/>
      <c r="J55" s="42"/>
    </row>
    <row r="56" spans="1:10">
      <c r="A56" s="24" t="s">
        <v>24</v>
      </c>
      <c r="B56" s="13"/>
      <c r="C56" s="13" t="s">
        <v>75</v>
      </c>
      <c r="D56" s="95"/>
      <c r="E56" s="88"/>
      <c r="F56" s="95"/>
      <c r="G56" s="88"/>
      <c r="H56" s="95"/>
      <c r="I56" s="88"/>
    </row>
    <row r="57" spans="1:10">
      <c r="A57" s="24" t="s">
        <v>63</v>
      </c>
      <c r="B57" s="13" t="s">
        <v>75</v>
      </c>
      <c r="C57" s="13"/>
      <c r="D57" s="95">
        <v>265.12</v>
      </c>
      <c r="E57" s="88">
        <f>D57/D40*1000</f>
        <v>1.2282717467847744</v>
      </c>
      <c r="F57" s="95">
        <v>211.82</v>
      </c>
      <c r="G57" s="88">
        <f>F57/F40*1000</f>
        <v>0.98231262231373517</v>
      </c>
      <c r="H57" s="95">
        <v>132.96</v>
      </c>
      <c r="I57" s="88">
        <f>H57/H40*1000</f>
        <v>0.61654316636834927</v>
      </c>
    </row>
    <row r="58" spans="1:10">
      <c r="A58" s="24" t="s">
        <v>330</v>
      </c>
      <c r="B58" s="13" t="s">
        <v>75</v>
      </c>
      <c r="C58" s="13"/>
      <c r="D58" s="95"/>
      <c r="E58" s="88"/>
      <c r="F58" s="95"/>
      <c r="G58" s="88"/>
      <c r="H58" s="95"/>
      <c r="I58" s="88"/>
    </row>
    <row r="59" spans="1:10">
      <c r="A59" s="24" t="s">
        <v>64</v>
      </c>
      <c r="B59" s="13"/>
      <c r="C59" s="13" t="s">
        <v>75</v>
      </c>
      <c r="D59" s="95"/>
      <c r="E59" s="88"/>
      <c r="F59" s="95"/>
      <c r="G59" s="88"/>
      <c r="H59" s="95"/>
      <c r="I59" s="88"/>
    </row>
    <row r="60" spans="1:10">
      <c r="A60" s="23" t="s">
        <v>25</v>
      </c>
      <c r="B60" s="13"/>
      <c r="C60" s="13"/>
      <c r="D60" s="135">
        <f>SUM(D61:D63)</f>
        <v>0</v>
      </c>
      <c r="E60" s="136">
        <f>(D60/D40)*1000</f>
        <v>0</v>
      </c>
      <c r="F60" s="135">
        <f>SUM(F61:F63)</f>
        <v>0</v>
      </c>
      <c r="G60" s="137">
        <f>(F60/F40)*1000</f>
        <v>0</v>
      </c>
      <c r="H60" s="135">
        <f>SUM(H61:H63)</f>
        <v>0</v>
      </c>
      <c r="I60" s="137">
        <f>(H60/H40)*1000</f>
        <v>0</v>
      </c>
    </row>
    <row r="61" spans="1:10">
      <c r="A61" s="24" t="s">
        <v>26</v>
      </c>
      <c r="B61" s="13"/>
      <c r="C61" s="13" t="s">
        <v>75</v>
      </c>
      <c r="D61" s="95"/>
      <c r="E61" s="88"/>
      <c r="F61" s="95"/>
      <c r="G61" s="88"/>
      <c r="H61" s="95"/>
      <c r="I61" s="88"/>
    </row>
    <row r="62" spans="1:10">
      <c r="A62" s="24" t="s">
        <v>55</v>
      </c>
      <c r="B62" s="13" t="s">
        <v>75</v>
      </c>
      <c r="C62" s="13"/>
      <c r="D62" s="95"/>
      <c r="E62" s="88">
        <f>D62/D40*1000</f>
        <v>0</v>
      </c>
      <c r="F62" s="95"/>
      <c r="G62" s="88">
        <f>F62/F40*1000</f>
        <v>0</v>
      </c>
      <c r="H62" s="95"/>
      <c r="I62" s="88">
        <f>H62/H40*1000</f>
        <v>0</v>
      </c>
    </row>
    <row r="63" spans="1:10" ht="15.75" thickBot="1">
      <c r="A63" s="38" t="s">
        <v>56</v>
      </c>
      <c r="B63" s="16"/>
      <c r="C63" s="16" t="s">
        <v>75</v>
      </c>
      <c r="D63" s="96"/>
      <c r="E63" s="92"/>
      <c r="F63" s="96"/>
      <c r="G63" s="138"/>
      <c r="H63" s="96"/>
      <c r="I63" s="92"/>
    </row>
    <row r="64" spans="1:10">
      <c r="A64" s="27"/>
      <c r="B64" s="13"/>
      <c r="C64" s="13"/>
      <c r="D64" s="25"/>
      <c r="H64" s="31"/>
    </row>
    <row r="65" spans="1:12" ht="15.75" thickBot="1">
      <c r="A65" s="27"/>
      <c r="B65" s="13"/>
      <c r="C65" s="13"/>
      <c r="D65" s="25"/>
    </row>
    <row r="66" spans="1:12">
      <c r="A66" s="146" t="s">
        <v>65</v>
      </c>
      <c r="B66" s="153" t="s">
        <v>2</v>
      </c>
      <c r="C66" s="154" t="s">
        <v>3</v>
      </c>
      <c r="D66" s="166" t="s">
        <v>271</v>
      </c>
    </row>
    <row r="67" spans="1:12" ht="15.75" thickBot="1">
      <c r="A67" s="15" t="s">
        <v>272</v>
      </c>
      <c r="B67" s="16" t="s">
        <v>75</v>
      </c>
      <c r="C67" s="17"/>
      <c r="D67" s="49"/>
    </row>
    <row r="68" spans="1:12">
      <c r="A68" s="146" t="s">
        <v>66</v>
      </c>
      <c r="B68" s="153" t="s">
        <v>2</v>
      </c>
      <c r="C68" s="154" t="s">
        <v>3</v>
      </c>
      <c r="D68" s="13"/>
    </row>
    <row r="69" spans="1:12" ht="15.75" thickBot="1">
      <c r="A69" s="15"/>
      <c r="B69" s="16"/>
      <c r="C69" s="17" t="s">
        <v>75</v>
      </c>
    </row>
    <row r="70" spans="1:12" ht="15.75" thickBot="1">
      <c r="A70" s="12"/>
      <c r="B70" s="13"/>
      <c r="C70" s="13"/>
    </row>
    <row r="71" spans="1:12" ht="15.75" thickBot="1">
      <c r="A71" s="146" t="s">
        <v>74</v>
      </c>
      <c r="B71" s="53"/>
      <c r="C71" s="53"/>
      <c r="D71" s="147"/>
      <c r="E71" s="57" t="s">
        <v>27</v>
      </c>
      <c r="F71" s="68" t="s">
        <v>73</v>
      </c>
    </row>
    <row r="72" spans="1:12" ht="15.75" thickBot="1">
      <c r="A72" s="12" t="s">
        <v>28</v>
      </c>
      <c r="B72" s="13" t="s">
        <v>75</v>
      </c>
      <c r="C72" s="13"/>
      <c r="D72" s="148">
        <f>SUM(D73:D77)</f>
        <v>3791</v>
      </c>
      <c r="E72" s="56"/>
      <c r="F72" s="69">
        <v>215848</v>
      </c>
    </row>
    <row r="73" spans="1:12">
      <c r="A73" s="12" t="s">
        <v>67</v>
      </c>
      <c r="B73" s="13" t="s">
        <v>75</v>
      </c>
      <c r="C73" s="13"/>
      <c r="D73" s="25">
        <v>915</v>
      </c>
      <c r="E73" s="56">
        <f>F72/D73</f>
        <v>235.89945355191256</v>
      </c>
      <c r="F73" s="54"/>
      <c r="L73" s="45"/>
    </row>
    <row r="74" spans="1:12">
      <c r="A74" s="12" t="s">
        <v>68</v>
      </c>
      <c r="B74" s="13" t="s">
        <v>75</v>
      </c>
      <c r="C74" s="13"/>
      <c r="D74" s="25">
        <v>487</v>
      </c>
      <c r="E74" s="56">
        <f>F72/D74</f>
        <v>443.21971252566738</v>
      </c>
      <c r="F74" s="54"/>
    </row>
    <row r="75" spans="1:12">
      <c r="A75" s="12" t="s">
        <v>69</v>
      </c>
      <c r="B75" s="13" t="s">
        <v>75</v>
      </c>
      <c r="C75" s="13"/>
      <c r="D75" s="25">
        <v>488</v>
      </c>
      <c r="E75" s="56">
        <f>F72/D75</f>
        <v>442.31147540983608</v>
      </c>
      <c r="F75" s="54"/>
    </row>
    <row r="76" spans="1:12">
      <c r="A76" s="12" t="s">
        <v>71</v>
      </c>
      <c r="B76" s="13" t="s">
        <v>75</v>
      </c>
      <c r="C76" s="13"/>
      <c r="D76" s="30">
        <v>485</v>
      </c>
      <c r="E76" s="56">
        <f>F72/D76</f>
        <v>445.04742268041235</v>
      </c>
      <c r="F76" s="149"/>
    </row>
    <row r="77" spans="1:12">
      <c r="A77" s="12" t="s">
        <v>70</v>
      </c>
      <c r="B77" s="13" t="s">
        <v>75</v>
      </c>
      <c r="C77" s="13"/>
      <c r="D77" s="30">
        <v>1416</v>
      </c>
      <c r="E77" s="56">
        <f>F72/D77</f>
        <v>152.43502824858757</v>
      </c>
      <c r="F77" s="150"/>
    </row>
    <row r="78" spans="1:12" ht="15.75" thickBot="1">
      <c r="A78" s="15" t="s">
        <v>270</v>
      </c>
      <c r="B78" s="16"/>
      <c r="C78" s="16" t="s">
        <v>75</v>
      </c>
      <c r="D78" s="151"/>
      <c r="E78" s="152"/>
      <c r="F78" s="35"/>
    </row>
    <row r="79" spans="1:12" ht="15.75" thickBot="1">
      <c r="A79" s="244"/>
      <c r="B79" s="238"/>
      <c r="C79" s="238"/>
      <c r="D79" s="299"/>
      <c r="E79" s="339"/>
      <c r="F79" s="237"/>
    </row>
    <row r="80" spans="1:12" ht="15.75" thickBot="1">
      <c r="A80" s="340" t="s">
        <v>333</v>
      </c>
      <c r="B80" s="160"/>
      <c r="C80" s="198" t="s">
        <v>75</v>
      </c>
      <c r="D80" s="299"/>
      <c r="E80" s="339"/>
      <c r="F80" s="237"/>
    </row>
    <row r="81" spans="1:7" ht="15.75" thickBot="1">
      <c r="A81" s="164"/>
      <c r="B81" s="13"/>
      <c r="C81" s="13"/>
      <c r="D81" s="50"/>
      <c r="E81" s="155"/>
    </row>
    <row r="82" spans="1:7" ht="15.75" thickBot="1">
      <c r="A82" s="156" t="s">
        <v>334</v>
      </c>
      <c r="B82" s="157"/>
      <c r="C82" s="80" t="s">
        <v>75</v>
      </c>
      <c r="D82" s="30"/>
    </row>
    <row r="83" spans="1:7" ht="15.75" thickBot="1">
      <c r="A83" s="158"/>
      <c r="B83" s="10"/>
      <c r="C83" s="10"/>
      <c r="D83" s="30"/>
    </row>
    <row r="84" spans="1:7" ht="15.75" thickBot="1">
      <c r="A84" s="159" t="s">
        <v>335</v>
      </c>
      <c r="B84" s="157" t="s">
        <v>77</v>
      </c>
      <c r="C84" s="160"/>
      <c r="D84" s="60" t="s">
        <v>83</v>
      </c>
    </row>
    <row r="85" spans="1:7" ht="15.75" thickBot="1">
      <c r="A85" s="12"/>
      <c r="B85" s="13"/>
      <c r="C85" s="13"/>
    </row>
    <row r="86" spans="1:7">
      <c r="A86" s="146" t="s">
        <v>336</v>
      </c>
      <c r="B86" s="53" t="s">
        <v>75</v>
      </c>
      <c r="C86" s="163"/>
      <c r="D86" s="162">
        <v>108999</v>
      </c>
      <c r="E86" s="32"/>
      <c r="F86" s="32"/>
    </row>
    <row r="87" spans="1:7" ht="15.75" thickBot="1">
      <c r="A87" s="15" t="s">
        <v>78</v>
      </c>
      <c r="B87" s="161"/>
      <c r="C87" s="16"/>
      <c r="D87" s="143">
        <v>2</v>
      </c>
    </row>
    <row r="88" spans="1:7" ht="15.75" thickBot="1"/>
    <row r="89" spans="1:7" ht="15.75" thickBot="1">
      <c r="A89" s="165" t="s">
        <v>337</v>
      </c>
      <c r="B89" s="160"/>
      <c r="C89" s="160" t="s">
        <v>75</v>
      </c>
      <c r="D89" s="60"/>
    </row>
    <row r="90" spans="1:7" ht="15.75" thickBot="1">
      <c r="A90" s="23"/>
      <c r="B90" s="13"/>
      <c r="C90" s="13"/>
    </row>
    <row r="91" spans="1:7">
      <c r="A91" s="9" t="s">
        <v>288</v>
      </c>
      <c r="B91" s="53"/>
      <c r="C91" s="53"/>
      <c r="D91" s="3"/>
      <c r="E91" s="3"/>
      <c r="F91" s="3"/>
      <c r="G91" s="4"/>
    </row>
    <row r="92" spans="1:7">
      <c r="A92" s="8"/>
      <c r="B92" s="10" t="s">
        <v>2</v>
      </c>
      <c r="C92" s="10" t="s">
        <v>3</v>
      </c>
      <c r="D92" s="1" t="s">
        <v>17</v>
      </c>
      <c r="E92" t="s">
        <v>29</v>
      </c>
      <c r="G92" s="7"/>
    </row>
    <row r="93" spans="1:7">
      <c r="A93" s="24" t="s">
        <v>30</v>
      </c>
      <c r="B93" s="13"/>
      <c r="C93" s="13" t="s">
        <v>75</v>
      </c>
      <c r="D93" s="30"/>
      <c r="E93" s="36"/>
      <c r="F93" s="36"/>
      <c r="G93" s="7"/>
    </row>
    <row r="94" spans="1:7">
      <c r="A94" s="24" t="s">
        <v>31</v>
      </c>
      <c r="C94" s="13" t="s">
        <v>75</v>
      </c>
      <c r="D94" s="32"/>
      <c r="G94" s="7"/>
    </row>
    <row r="95" spans="1:7">
      <c r="A95" s="24" t="s">
        <v>32</v>
      </c>
      <c r="B95" s="13"/>
      <c r="C95" s="13" t="s">
        <v>75</v>
      </c>
      <c r="D95" s="30"/>
      <c r="E95" s="36"/>
      <c r="F95" s="36"/>
      <c r="G95" s="7"/>
    </row>
    <row r="96" spans="1:7" ht="15.75" thickBot="1">
      <c r="A96" s="38" t="s">
        <v>33</v>
      </c>
      <c r="B96" s="16"/>
      <c r="C96" s="16" t="s">
        <v>75</v>
      </c>
      <c r="D96" s="39"/>
      <c r="E96" s="34"/>
      <c r="F96" s="34"/>
      <c r="G96" s="35"/>
    </row>
    <row r="97" spans="1:11" ht="15.75" thickBot="1">
      <c r="A97" s="37"/>
      <c r="B97" s="13"/>
      <c r="C97" s="13"/>
      <c r="D97" s="32"/>
    </row>
    <row r="98" spans="1:11" ht="15.75" thickBot="1">
      <c r="A98" s="37"/>
      <c r="B98" s="13"/>
      <c r="C98" s="13"/>
      <c r="D98" s="32"/>
      <c r="E98" s="70">
        <v>2015</v>
      </c>
      <c r="F98" s="57"/>
      <c r="G98" s="57">
        <v>2016</v>
      </c>
      <c r="H98" s="68">
        <v>2017</v>
      </c>
    </row>
    <row r="99" spans="1:11" ht="15.75" thickBot="1">
      <c r="A99" s="37"/>
      <c r="D99" s="58" t="s">
        <v>34</v>
      </c>
      <c r="E99" s="69">
        <v>215654</v>
      </c>
      <c r="F99" s="58"/>
      <c r="G99" s="69">
        <v>215634</v>
      </c>
      <c r="H99" s="69">
        <v>215848</v>
      </c>
      <c r="I99" s="60"/>
    </row>
    <row r="100" spans="1:11" ht="15.75" thickBot="1">
      <c r="A100" s="9" t="s">
        <v>35</v>
      </c>
      <c r="B100" s="106" t="s">
        <v>75</v>
      </c>
      <c r="C100" s="3"/>
      <c r="D100" s="61"/>
      <c r="E100" s="3"/>
      <c r="F100" s="3"/>
      <c r="G100" s="4"/>
      <c r="H100" s="2"/>
      <c r="I100" s="4"/>
      <c r="K100" s="45" t="s">
        <v>105</v>
      </c>
    </row>
    <row r="101" spans="1:11" ht="15.75" thickBot="1">
      <c r="A101" s="40"/>
      <c r="B101" s="1" t="s">
        <v>2</v>
      </c>
      <c r="C101" s="1" t="s">
        <v>3</v>
      </c>
      <c r="D101" s="64" t="s">
        <v>36</v>
      </c>
      <c r="E101" s="64" t="s">
        <v>37</v>
      </c>
      <c r="F101" s="64" t="s">
        <v>38</v>
      </c>
      <c r="G101" s="64" t="s">
        <v>39</v>
      </c>
      <c r="H101" s="64" t="s">
        <v>53</v>
      </c>
      <c r="I101" s="77" t="s">
        <v>72</v>
      </c>
      <c r="K101" s="45" t="s">
        <v>278</v>
      </c>
    </row>
    <row r="102" spans="1:11">
      <c r="A102" s="23" t="s">
        <v>40</v>
      </c>
      <c r="B102" s="13"/>
      <c r="D102" s="341">
        <f>SUM(D103:D105)</f>
        <v>10000000</v>
      </c>
      <c r="E102" s="341">
        <f>SUM(E103:E105)</f>
        <v>10000000</v>
      </c>
      <c r="F102" s="65"/>
      <c r="G102" s="342"/>
      <c r="H102" s="342"/>
      <c r="I102" s="341">
        <f>SUM(I103:I105)</f>
        <v>6800000</v>
      </c>
      <c r="J102" s="22"/>
    </row>
    <row r="103" spans="1:11">
      <c r="A103" s="40" t="s">
        <v>41</v>
      </c>
      <c r="B103" s="13"/>
      <c r="D103" s="73">
        <v>10000000</v>
      </c>
      <c r="E103" s="73">
        <v>10000000</v>
      </c>
      <c r="F103" s="65">
        <f>(D103/E99)</f>
        <v>46.37057508787224</v>
      </c>
      <c r="G103" s="65">
        <f>(E103/G99)</f>
        <v>46.374875947206839</v>
      </c>
      <c r="H103" s="65">
        <f>(I103/H99)</f>
        <v>31.503650717171343</v>
      </c>
      <c r="I103" s="71">
        <v>6800000</v>
      </c>
    </row>
    <row r="104" spans="1:11">
      <c r="A104" s="40" t="s">
        <v>42</v>
      </c>
      <c r="B104" s="13"/>
      <c r="D104" s="73"/>
      <c r="E104" s="73"/>
      <c r="F104" s="65"/>
      <c r="G104" s="65"/>
      <c r="H104" s="63"/>
      <c r="I104" s="71"/>
    </row>
    <row r="105" spans="1:11">
      <c r="A105" s="40" t="s">
        <v>43</v>
      </c>
      <c r="B105" s="13"/>
      <c r="D105" s="73"/>
      <c r="E105" s="73"/>
      <c r="F105" s="65"/>
      <c r="G105" s="65"/>
      <c r="H105" s="63"/>
      <c r="I105" s="54"/>
    </row>
    <row r="106" spans="1:11">
      <c r="A106" s="23" t="s">
        <v>44</v>
      </c>
      <c r="B106" s="13"/>
      <c r="D106" s="341">
        <f>SUM(D107:D108)</f>
        <v>1500000</v>
      </c>
      <c r="E106" s="341">
        <f>SUM(E107:E108)</f>
        <v>1500000</v>
      </c>
      <c r="F106" s="342"/>
      <c r="G106" s="342"/>
      <c r="H106" s="342"/>
      <c r="I106" s="341">
        <f>SUM(I107:I108)</f>
        <v>1500000</v>
      </c>
    </row>
    <row r="107" spans="1:11">
      <c r="A107" s="40" t="s">
        <v>273</v>
      </c>
      <c r="B107" s="13"/>
      <c r="D107" s="73">
        <v>1500000</v>
      </c>
      <c r="E107" s="73">
        <v>1500000</v>
      </c>
      <c r="F107" s="65"/>
      <c r="G107" s="63"/>
      <c r="H107" s="63"/>
      <c r="I107" s="54">
        <v>1500000</v>
      </c>
    </row>
    <row r="108" spans="1:11">
      <c r="A108" s="40" t="s">
        <v>46</v>
      </c>
      <c r="B108" s="13"/>
      <c r="D108" s="73"/>
      <c r="E108" s="75"/>
      <c r="F108" s="65"/>
      <c r="G108" s="63"/>
      <c r="H108" s="63"/>
      <c r="I108" s="7"/>
    </row>
    <row r="109" spans="1:11">
      <c r="A109" s="23" t="s">
        <v>47</v>
      </c>
      <c r="B109" s="13"/>
      <c r="D109" s="63"/>
      <c r="E109" s="75"/>
      <c r="F109" s="75"/>
      <c r="G109" s="63">
        <v>452.15</v>
      </c>
      <c r="H109" s="63"/>
      <c r="I109" s="7"/>
    </row>
    <row r="110" spans="1:11">
      <c r="A110" s="23" t="s">
        <v>48</v>
      </c>
      <c r="B110" s="13"/>
      <c r="D110" s="63"/>
      <c r="E110" s="75"/>
      <c r="F110" s="65"/>
      <c r="G110" s="63"/>
      <c r="H110" s="63"/>
      <c r="I110" s="7"/>
    </row>
    <row r="111" spans="1:11">
      <c r="A111" s="23" t="s">
        <v>49</v>
      </c>
      <c r="B111" s="13"/>
      <c r="D111" s="63"/>
      <c r="E111" s="75"/>
      <c r="F111" s="65"/>
      <c r="G111" s="63"/>
      <c r="H111" s="63"/>
      <c r="I111" s="7"/>
    </row>
    <row r="112" spans="1:11">
      <c r="A112" s="23" t="s">
        <v>50</v>
      </c>
      <c r="B112" s="13"/>
      <c r="D112" s="63"/>
      <c r="E112" s="75"/>
      <c r="F112" s="65"/>
      <c r="G112" s="63">
        <v>46.66</v>
      </c>
      <c r="H112" s="63"/>
      <c r="I112" s="7"/>
    </row>
    <row r="113" spans="1:9">
      <c r="A113" s="23" t="s">
        <v>277</v>
      </c>
      <c r="B113" s="13"/>
      <c r="D113" s="63"/>
      <c r="E113" s="167">
        <v>0.54</v>
      </c>
      <c r="F113" s="65"/>
      <c r="G113" s="63"/>
      <c r="H113" s="63"/>
      <c r="I113" s="7"/>
    </row>
    <row r="114" spans="1:9" ht="15.75" thickBot="1">
      <c r="A114" s="33" t="s">
        <v>276</v>
      </c>
      <c r="B114" s="16"/>
      <c r="C114" s="34"/>
      <c r="D114" s="74">
        <f>(54801707+72762810)</f>
        <v>127564517</v>
      </c>
      <c r="E114" s="168">
        <f>(51819758+50077698)</f>
        <v>101897456</v>
      </c>
      <c r="F114" s="76">
        <f>(D114/E99)</f>
        <v>591.52400140966552</v>
      </c>
      <c r="G114" s="76">
        <f>(E114/G99)</f>
        <v>472.54818813359674</v>
      </c>
      <c r="H114" s="76">
        <f>(I114/H99)</f>
        <v>409.97983766354099</v>
      </c>
      <c r="I114" s="169">
        <f>(55417396+33075932)</f>
        <v>88493328</v>
      </c>
    </row>
    <row r="115" spans="1:9">
      <c r="A115" s="26" t="s">
        <v>274</v>
      </c>
      <c r="B115" s="13"/>
      <c r="D115" s="117"/>
      <c r="E115" s="43"/>
      <c r="F115" s="42"/>
    </row>
    <row r="116" spans="1:9" ht="15.75" thickBot="1">
      <c r="A116" s="26"/>
      <c r="B116" s="13"/>
      <c r="D116" s="117"/>
      <c r="E116" s="43"/>
      <c r="F116" s="42"/>
    </row>
    <row r="117" spans="1:9">
      <c r="A117" s="51" t="s">
        <v>184</v>
      </c>
      <c r="B117" s="122" t="s">
        <v>2</v>
      </c>
      <c r="C117" s="123" t="s">
        <v>3</v>
      </c>
      <c r="D117" s="30"/>
      <c r="E117" s="43"/>
      <c r="F117" s="42"/>
    </row>
    <row r="118" spans="1:9">
      <c r="A118" s="124" t="s">
        <v>185</v>
      </c>
      <c r="B118" s="121" t="s">
        <v>75</v>
      </c>
      <c r="C118" s="125"/>
    </row>
    <row r="119" spans="1:9">
      <c r="A119" s="124" t="s">
        <v>186</v>
      </c>
      <c r="B119" s="121" t="s">
        <v>75</v>
      </c>
      <c r="C119" s="125"/>
      <c r="D119" s="1"/>
    </row>
    <row r="120" spans="1:9">
      <c r="A120" s="124" t="s">
        <v>187</v>
      </c>
      <c r="B120" s="121"/>
      <c r="C120" s="125" t="s">
        <v>75</v>
      </c>
    </row>
    <row r="121" spans="1:9">
      <c r="A121" s="124" t="s">
        <v>188</v>
      </c>
      <c r="B121" s="121"/>
      <c r="C121" s="125" t="s">
        <v>75</v>
      </c>
    </row>
    <row r="122" spans="1:9" ht="15.75" thickBot="1">
      <c r="A122" s="126" t="s">
        <v>189</v>
      </c>
      <c r="B122" s="127" t="s">
        <v>75</v>
      </c>
      <c r="C122" s="128"/>
    </row>
    <row r="123" spans="1:9">
      <c r="A123" s="44" t="s">
        <v>51</v>
      </c>
    </row>
    <row r="124" spans="1:9">
      <c r="A124" s="107" t="s">
        <v>102</v>
      </c>
    </row>
    <row r="125" spans="1:9">
      <c r="A125" s="107" t="s">
        <v>101</v>
      </c>
    </row>
    <row r="126" spans="1:9" ht="15.75" thickBot="1">
      <c r="A126" s="45" t="s">
        <v>275</v>
      </c>
    </row>
    <row r="127" spans="1:9">
      <c r="A127" s="70" t="s">
        <v>79</v>
      </c>
      <c r="B127" s="4"/>
    </row>
    <row r="128" spans="1:9" ht="15.75" thickBot="1">
      <c r="A128" s="344" t="s">
        <v>338</v>
      </c>
      <c r="B128" s="350">
        <f>(32/64)</f>
        <v>0.5</v>
      </c>
    </row>
  </sheetData>
  <mergeCells count="1">
    <mergeCell ref="F5:G5"/>
  </mergeCells>
  <hyperlinks>
    <hyperlink ref="A124" r:id="rId1" xr:uid="{00000000-0004-0000-0000-000000000000}"/>
    <hyperlink ref="A125" r:id="rId2" xr:uid="{00000000-0004-0000-0000-000001000000}"/>
    <hyperlink ref="D29" r:id="rId3" xr:uid="{00000000-0004-0000-0000-000002000000}"/>
    <hyperlink ref="K100" r:id="rId4" xr:uid="{00000000-0004-0000-0000-000003000000}"/>
    <hyperlink ref="D26" r:id="rId5" xr:uid="{00000000-0004-0000-0000-000004000000}"/>
    <hyperlink ref="J39" r:id="rId6" location="wlp_contingut_estatic" xr:uid="{00000000-0004-0000-0000-000005000000}"/>
    <hyperlink ref="D66" r:id="rId7" xr:uid="{00000000-0004-0000-0000-000006000000}"/>
    <hyperlink ref="A126" r:id="rId8" xr:uid="{00000000-0004-0000-0000-000007000000}"/>
    <hyperlink ref="K101" r:id="rId9" xr:uid="{00000000-0004-0000-0000-000008000000}"/>
  </hyperlinks>
  <printOptions gridLines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0"/>
  <legacy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2:J124"/>
  <sheetViews>
    <sheetView topLeftCell="A97" zoomScaleNormal="100" workbookViewId="0">
      <selection activeCell="B122" sqref="B122"/>
    </sheetView>
  </sheetViews>
  <sheetFormatPr baseColWidth="10" defaultRowHeight="15"/>
  <cols>
    <col min="1" max="1" width="92.42578125" customWidth="1"/>
    <col min="2" max="2" width="11.42578125" bestFit="1" customWidth="1"/>
    <col min="3" max="3" width="20" customWidth="1"/>
    <col min="4" max="4" width="19" customWidth="1"/>
    <col min="5" max="5" width="18.85546875" customWidth="1"/>
    <col min="6" max="6" width="19.140625" customWidth="1"/>
    <col min="9" max="9" width="16.7109375" customWidth="1"/>
  </cols>
  <sheetData>
    <row r="2" spans="1:9" ht="15.75" thickBot="1"/>
    <row r="3" spans="1:9">
      <c r="A3" s="2"/>
      <c r="B3" s="3"/>
      <c r="C3" s="4"/>
      <c r="G3" s="47"/>
      <c r="H3" s="47"/>
      <c r="I3" s="47"/>
    </row>
    <row r="4" spans="1:9">
      <c r="A4" s="5" t="s">
        <v>0</v>
      </c>
      <c r="B4" s="6" t="s">
        <v>92</v>
      </c>
      <c r="C4" s="7"/>
      <c r="D4" s="196" t="s">
        <v>254</v>
      </c>
      <c r="E4" s="196" t="s">
        <v>182</v>
      </c>
      <c r="F4" s="196" t="s">
        <v>255</v>
      </c>
      <c r="G4" s="47"/>
      <c r="H4" s="47"/>
      <c r="I4" s="47"/>
    </row>
    <row r="5" spans="1:9" ht="15.75" thickBot="1">
      <c r="A5" s="8"/>
      <c r="C5" s="7"/>
    </row>
    <row r="6" spans="1:9">
      <c r="A6" s="9" t="s">
        <v>1</v>
      </c>
      <c r="B6" s="3"/>
      <c r="C6" s="4"/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/>
      <c r="C8" s="14" t="s">
        <v>75</v>
      </c>
    </row>
    <row r="9" spans="1:9">
      <c r="A9" s="12" t="s">
        <v>5</v>
      </c>
      <c r="B9" s="13"/>
      <c r="C9" s="14" t="s">
        <v>75</v>
      </c>
    </row>
    <row r="10" spans="1:9">
      <c r="A10" s="12" t="s">
        <v>6</v>
      </c>
      <c r="B10" s="13"/>
      <c r="C10" s="14" t="s">
        <v>75</v>
      </c>
    </row>
    <row r="11" spans="1:9">
      <c r="A11" s="12" t="s">
        <v>7</v>
      </c>
      <c r="B11" s="13"/>
      <c r="C11" s="14" t="s">
        <v>75</v>
      </c>
    </row>
    <row r="12" spans="1:9">
      <c r="A12" s="12" t="s">
        <v>8</v>
      </c>
      <c r="B12" s="13"/>
      <c r="C12" s="14" t="s">
        <v>75</v>
      </c>
    </row>
    <row r="13" spans="1:9" ht="15.75" thickBot="1">
      <c r="A13" s="15"/>
      <c r="B13" s="16"/>
      <c r="C13" s="17"/>
    </row>
    <row r="14" spans="1:9" ht="15.75" thickBot="1">
      <c r="A14" s="18"/>
    </row>
    <row r="15" spans="1:9">
      <c r="A15" s="9" t="s">
        <v>10</v>
      </c>
      <c r="B15" s="19"/>
      <c r="C15" s="4"/>
    </row>
    <row r="16" spans="1:9">
      <c r="A16" s="8"/>
      <c r="B16" s="10" t="s">
        <v>2</v>
      </c>
      <c r="C16" s="11" t="s">
        <v>3</v>
      </c>
    </row>
    <row r="17" spans="1:8">
      <c r="A17" s="12" t="s">
        <v>4</v>
      </c>
      <c r="B17" s="13"/>
      <c r="C17" s="14" t="s">
        <v>75</v>
      </c>
      <c r="D17" s="1"/>
    </row>
    <row r="18" spans="1:8">
      <c r="A18" s="12" t="s">
        <v>5</v>
      </c>
      <c r="B18" s="13" t="s">
        <v>75</v>
      </c>
      <c r="C18" s="14"/>
      <c r="D18" s="107" t="s">
        <v>248</v>
      </c>
      <c r="E18" s="47"/>
      <c r="F18" s="47"/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/>
      <c r="C25" s="14" t="s">
        <v>75</v>
      </c>
    </row>
    <row r="26" spans="1:8">
      <c r="A26" s="12" t="s">
        <v>5</v>
      </c>
      <c r="B26" s="238" t="s">
        <v>75</v>
      </c>
      <c r="C26" s="14"/>
      <c r="D26" s="107" t="s">
        <v>167</v>
      </c>
    </row>
    <row r="27" spans="1:8">
      <c r="A27" s="12" t="s">
        <v>6</v>
      </c>
      <c r="B27" s="238" t="s">
        <v>75</v>
      </c>
      <c r="C27" s="14"/>
      <c r="D27" s="107" t="s">
        <v>167</v>
      </c>
    </row>
    <row r="28" spans="1:8">
      <c r="A28" s="12" t="s">
        <v>7</v>
      </c>
      <c r="B28" s="238" t="s">
        <v>75</v>
      </c>
      <c r="C28" s="14"/>
      <c r="D28" s="107" t="s">
        <v>249</v>
      </c>
    </row>
    <row r="29" spans="1:8">
      <c r="A29" s="12" t="s">
        <v>8</v>
      </c>
      <c r="B29" s="238" t="s">
        <v>75</v>
      </c>
      <c r="C29" s="14"/>
      <c r="D29" s="107" t="s">
        <v>250</v>
      </c>
    </row>
    <row r="30" spans="1:8">
      <c r="A30" s="12" t="s">
        <v>9</v>
      </c>
      <c r="B30" s="238" t="s">
        <v>75</v>
      </c>
      <c r="C30" s="14"/>
      <c r="D30" s="107" t="s">
        <v>251</v>
      </c>
      <c r="G30" s="20"/>
      <c r="H30" s="13"/>
    </row>
    <row r="31" spans="1:8">
      <c r="A31" s="12" t="s">
        <v>12</v>
      </c>
      <c r="B31" s="13" t="s">
        <v>75</v>
      </c>
      <c r="C31" s="14"/>
      <c r="D31" s="107" t="s">
        <v>252</v>
      </c>
      <c r="G31" s="20"/>
      <c r="H31" s="13"/>
    </row>
    <row r="32" spans="1:8">
      <c r="A32" s="12" t="s">
        <v>13</v>
      </c>
      <c r="B32" s="13"/>
      <c r="C32" s="14" t="s">
        <v>75</v>
      </c>
    </row>
    <row r="33" spans="1:10">
      <c r="A33" s="12" t="s">
        <v>14</v>
      </c>
      <c r="B33" s="13" t="s">
        <v>75</v>
      </c>
      <c r="C33" s="14"/>
      <c r="D33" s="107" t="s">
        <v>253</v>
      </c>
    </row>
    <row r="34" spans="1:10" ht="15.75" thickBot="1">
      <c r="A34" s="15" t="s">
        <v>15</v>
      </c>
      <c r="B34" s="16" t="s">
        <v>75</v>
      </c>
      <c r="C34" s="17"/>
      <c r="D34" s="107" t="s">
        <v>166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70"/>
      <c r="B37" s="52"/>
      <c r="C37" s="3"/>
      <c r="D37" s="3"/>
      <c r="E37" s="3"/>
      <c r="F37" s="3"/>
      <c r="G37" s="21"/>
      <c r="H37" s="3"/>
      <c r="I37" s="4"/>
    </row>
    <row r="38" spans="1:10" ht="15.75" thickBot="1">
      <c r="A38" s="9" t="s">
        <v>16</v>
      </c>
      <c r="B38" s="19"/>
      <c r="C38" s="57"/>
      <c r="D38" s="205">
        <v>42736</v>
      </c>
      <c r="E38" s="60"/>
      <c r="F38" s="206">
        <v>42370</v>
      </c>
      <c r="G38" s="93"/>
      <c r="H38" s="93" t="s">
        <v>81</v>
      </c>
      <c r="I38" s="90"/>
      <c r="J38" s="45" t="s">
        <v>323</v>
      </c>
    </row>
    <row r="39" spans="1:10" ht="15.75" thickBot="1">
      <c r="A39" s="9" t="s">
        <v>88</v>
      </c>
      <c r="B39" s="19"/>
      <c r="C39" s="3"/>
      <c r="D39" s="273">
        <v>131507</v>
      </c>
      <c r="E39" s="60"/>
      <c r="F39" s="274">
        <v>131094</v>
      </c>
      <c r="G39" s="81"/>
      <c r="H39" s="274">
        <v>131255</v>
      </c>
      <c r="I39" s="212"/>
      <c r="J39" t="s">
        <v>324</v>
      </c>
    </row>
    <row r="40" spans="1:10" ht="15.75" thickBot="1">
      <c r="A40" s="8"/>
      <c r="B40" s="242" t="s">
        <v>2</v>
      </c>
      <c r="C40" s="242" t="s">
        <v>3</v>
      </c>
      <c r="D40" s="105" t="s">
        <v>17</v>
      </c>
      <c r="E40" s="143" t="s">
        <v>18</v>
      </c>
      <c r="F40" s="105" t="s">
        <v>17</v>
      </c>
      <c r="G40" s="143" t="s">
        <v>18</v>
      </c>
      <c r="H40" s="105" t="s">
        <v>52</v>
      </c>
      <c r="I40" s="319" t="s">
        <v>80</v>
      </c>
      <c r="J40" s="13"/>
    </row>
    <row r="41" spans="1:10">
      <c r="A41" s="23" t="s">
        <v>19</v>
      </c>
      <c r="B41" s="238" t="s">
        <v>75</v>
      </c>
      <c r="C41" s="238"/>
      <c r="D41" s="135">
        <f>(D42+D53+D59)</f>
        <v>65521.029999999992</v>
      </c>
      <c r="E41" s="88">
        <f>(D41/D39)*1000</f>
        <v>498.23226140053373</v>
      </c>
      <c r="F41" s="135">
        <f>(F42+F53+F59)</f>
        <v>61427.959999999992</v>
      </c>
      <c r="G41" s="88">
        <f>(F41/F39)*1000</f>
        <v>468.57949257784486</v>
      </c>
      <c r="H41" s="135">
        <f>(H42+H53+H59)</f>
        <v>64144.03</v>
      </c>
      <c r="I41" s="88">
        <f>(H41/H39)*1000</f>
        <v>488.69780198849566</v>
      </c>
      <c r="J41" s="41"/>
    </row>
    <row r="42" spans="1:10">
      <c r="A42" s="23" t="s">
        <v>57</v>
      </c>
      <c r="B42" s="238" t="s">
        <v>75</v>
      </c>
      <c r="C42" s="238"/>
      <c r="D42" s="135">
        <f>SUM(D43:D52)</f>
        <v>62233.149999999994</v>
      </c>
      <c r="E42" s="88">
        <f>(D42/D39)*1000</f>
        <v>473.23070254815332</v>
      </c>
      <c r="F42" s="135">
        <f>SUM(F43:F52)</f>
        <v>59392.399999999994</v>
      </c>
      <c r="G42" s="88">
        <f>(F42/F39)*1000</f>
        <v>453.0520084824629</v>
      </c>
      <c r="H42" s="135">
        <f>SUM(H43:H52)</f>
        <v>61976.049999999996</v>
      </c>
      <c r="I42" s="88">
        <f>(H42/H39)*1000</f>
        <v>472.18048836234806</v>
      </c>
    </row>
    <row r="43" spans="1:10">
      <c r="A43" s="24" t="s">
        <v>58</v>
      </c>
      <c r="B43" s="238"/>
      <c r="C43" s="238"/>
      <c r="D43" s="95"/>
      <c r="E43" s="88">
        <f>(D43/D39)*1000</f>
        <v>0</v>
      </c>
      <c r="F43" s="95"/>
      <c r="G43" s="88">
        <f>(F43/F39)*1000</f>
        <v>0</v>
      </c>
      <c r="H43" s="95"/>
      <c r="I43" s="88">
        <f>(H43/H39)*1000</f>
        <v>0</v>
      </c>
    </row>
    <row r="44" spans="1:10">
      <c r="A44" s="24" t="s">
        <v>20</v>
      </c>
      <c r="B44" s="238"/>
      <c r="C44" s="238"/>
      <c r="D44" s="95">
        <v>3387.1</v>
      </c>
      <c r="E44" s="88">
        <f>(D44/D39)*1000</f>
        <v>25.756043404533596</v>
      </c>
      <c r="F44" s="95">
        <v>3488.6</v>
      </c>
      <c r="G44" s="88">
        <f>(F44/F39)*1000</f>
        <v>26.611439120020748</v>
      </c>
      <c r="H44" s="95">
        <v>3353.33</v>
      </c>
      <c r="I44" s="88">
        <f>(H44/H39)*1000</f>
        <v>25.548207687326197</v>
      </c>
    </row>
    <row r="45" spans="1:10">
      <c r="A45" s="24" t="s">
        <v>21</v>
      </c>
      <c r="B45" s="241"/>
      <c r="C45" s="238"/>
      <c r="D45" s="95">
        <v>45319</v>
      </c>
      <c r="E45" s="88">
        <f>(D45/D39)*1000</f>
        <v>344.61283429779405</v>
      </c>
      <c r="F45" s="95">
        <v>43575</v>
      </c>
      <c r="G45" s="88">
        <f>(F45/F39)*1000</f>
        <v>332.3950752894869</v>
      </c>
      <c r="H45" s="95">
        <v>46296</v>
      </c>
      <c r="I45" s="88">
        <f>(H45/H39)</f>
        <v>0.35271799169555446</v>
      </c>
    </row>
    <row r="46" spans="1:10">
      <c r="A46" s="24" t="s">
        <v>59</v>
      </c>
      <c r="B46" s="238"/>
      <c r="C46" s="238"/>
      <c r="D46" s="95">
        <v>4587.66</v>
      </c>
      <c r="E46" s="88">
        <f>(D46/D39)*1000</f>
        <v>34.885291277270412</v>
      </c>
      <c r="F46" s="95">
        <v>3903.44</v>
      </c>
      <c r="G46" s="88">
        <f>(F46/F39)*1000</f>
        <v>29.775886005461729</v>
      </c>
      <c r="H46" s="95">
        <v>4082.14</v>
      </c>
      <c r="I46" s="88">
        <f>(H46/H39)*1000</f>
        <v>31.100834253933179</v>
      </c>
    </row>
    <row r="47" spans="1:10">
      <c r="A47" s="24" t="s">
        <v>60</v>
      </c>
      <c r="B47" s="238"/>
      <c r="C47" s="238"/>
      <c r="D47" s="95">
        <v>2695.49</v>
      </c>
      <c r="E47" s="88">
        <f>(D47/D39)*1000</f>
        <v>20.496931722265732</v>
      </c>
      <c r="F47" s="95">
        <v>2553.13</v>
      </c>
      <c r="G47" s="88">
        <f>(F47/F39)*1000</f>
        <v>19.475567150289105</v>
      </c>
      <c r="H47" s="95">
        <v>2641.34</v>
      </c>
      <c r="I47" s="88">
        <f>(H47/H39)*1000</f>
        <v>20.123728619862103</v>
      </c>
    </row>
    <row r="48" spans="1:10">
      <c r="A48" s="24" t="s">
        <v>61</v>
      </c>
      <c r="B48" s="238"/>
      <c r="C48" s="238"/>
      <c r="D48" s="95">
        <v>2410.71</v>
      </c>
      <c r="E48" s="88">
        <f>(D48/D39)*1000</f>
        <v>18.331419620248351</v>
      </c>
      <c r="F48" s="95">
        <v>2252.92</v>
      </c>
      <c r="G48" s="88">
        <f>(F48/F39)*1000</f>
        <v>17.185530993027903</v>
      </c>
      <c r="H48" s="95">
        <v>2333.0300000000002</v>
      </c>
      <c r="I48" s="88">
        <f>(H48/H39)*1000</f>
        <v>17.774789531827359</v>
      </c>
    </row>
    <row r="49" spans="1:9">
      <c r="A49" s="24" t="s">
        <v>22</v>
      </c>
      <c r="B49" s="238"/>
      <c r="C49" s="238"/>
      <c r="D49" s="95">
        <v>10.23</v>
      </c>
      <c r="E49" s="88">
        <f>(D49/D39)*1000</f>
        <v>7.7790535865010987E-2</v>
      </c>
      <c r="F49" s="95">
        <v>12.02</v>
      </c>
      <c r="G49" s="88">
        <f>(F49/F39)*1000</f>
        <v>9.1689932414908387E-2</v>
      </c>
      <c r="H49" s="95">
        <v>6.74</v>
      </c>
      <c r="I49" s="88">
        <f>(H49/H39)*1000</f>
        <v>5.1350424745723974E-2</v>
      </c>
    </row>
    <row r="50" spans="1:9">
      <c r="A50" s="24" t="s">
        <v>23</v>
      </c>
      <c r="B50" s="238"/>
      <c r="C50" s="238"/>
      <c r="D50" s="95">
        <v>218.36</v>
      </c>
      <c r="E50" s="88">
        <f>(D50/D39)*1000</f>
        <v>1.6604439307413295</v>
      </c>
      <c r="F50" s="95">
        <v>150.83000000000001</v>
      </c>
      <c r="G50" s="88">
        <f>(F50/F39)*1000</f>
        <v>1.1505484614093704</v>
      </c>
      <c r="H50" s="95">
        <v>115.3</v>
      </c>
      <c r="I50" s="88">
        <f>(H50/H39)*1000</f>
        <v>0.87844272599139084</v>
      </c>
    </row>
    <row r="51" spans="1:9">
      <c r="A51" s="24" t="s">
        <v>54</v>
      </c>
      <c r="B51" s="238"/>
      <c r="C51" s="238"/>
      <c r="D51" s="95">
        <v>516.6</v>
      </c>
      <c r="E51" s="88">
        <f>(D51/D39)*1000</f>
        <v>3.928307998813751</v>
      </c>
      <c r="F51" s="95">
        <v>485.86</v>
      </c>
      <c r="G51" s="88">
        <f>(F51/F39)*1000</f>
        <v>3.7061955543350571</v>
      </c>
      <c r="H51" s="95">
        <v>341.97</v>
      </c>
      <c r="I51" s="88">
        <f>(H51/H39)*1000</f>
        <v>2.605386461468135</v>
      </c>
    </row>
    <row r="52" spans="1:9">
      <c r="A52" s="24" t="s">
        <v>62</v>
      </c>
      <c r="B52" s="238"/>
      <c r="C52" s="238"/>
      <c r="D52" s="95">
        <v>3088</v>
      </c>
      <c r="E52" s="88">
        <f>(D52/D39)*1000</f>
        <v>23.481639760621107</v>
      </c>
      <c r="F52" s="95">
        <v>2970.6</v>
      </c>
      <c r="G52" s="88">
        <f>(F52/F39)*1000</f>
        <v>22.660075976017211</v>
      </c>
      <c r="H52" s="95">
        <v>2806.2</v>
      </c>
      <c r="I52" s="88">
        <f>(H52/H39)*1000</f>
        <v>21.379756961639554</v>
      </c>
    </row>
    <row r="53" spans="1:9">
      <c r="A53" s="23" t="s">
        <v>331</v>
      </c>
      <c r="B53" s="238" t="s">
        <v>77</v>
      </c>
      <c r="C53" s="238"/>
      <c r="D53" s="135">
        <f>SUM(D54:D58)</f>
        <v>3287.88</v>
      </c>
      <c r="E53" s="88">
        <f>(D53/D39)*1000</f>
        <v>25.001558852380484</v>
      </c>
      <c r="F53" s="135">
        <f>SUM(F54:F58)</f>
        <v>2035.56</v>
      </c>
      <c r="G53" s="88">
        <f>(F53/F39)*1000</f>
        <v>15.52748409538194</v>
      </c>
      <c r="H53" s="135">
        <f>SUM(H54:H58)</f>
        <v>2167.98</v>
      </c>
      <c r="I53" s="88">
        <f>(H53/H39)*1000</f>
        <v>16.517313626147576</v>
      </c>
    </row>
    <row r="54" spans="1:9">
      <c r="A54" s="24" t="s">
        <v>332</v>
      </c>
      <c r="B54" s="238"/>
      <c r="C54" s="238"/>
      <c r="D54" s="95"/>
      <c r="E54" s="88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</row>
    <row r="55" spans="1:9">
      <c r="A55" s="24" t="s">
        <v>24</v>
      </c>
      <c r="B55" s="238"/>
      <c r="C55" s="238"/>
      <c r="D55" s="95">
        <v>203</v>
      </c>
      <c r="E55" s="88">
        <f>(D55/D39)*1000</f>
        <v>1.5436440645745093</v>
      </c>
      <c r="F55" s="95">
        <v>236.7</v>
      </c>
      <c r="G55" s="88">
        <f>(F55/F39)*1000</f>
        <v>1.8055746258409995</v>
      </c>
      <c r="H55" s="95">
        <v>211</v>
      </c>
      <c r="I55" s="88">
        <f>(H55/H39)*1000</f>
        <v>1.6075578073216259</v>
      </c>
    </row>
    <row r="56" spans="1:9">
      <c r="A56" s="24" t="s">
        <v>63</v>
      </c>
      <c r="B56" s="238"/>
      <c r="C56" s="238"/>
      <c r="D56" s="95">
        <v>3084.88</v>
      </c>
      <c r="E56" s="88">
        <f>(D56/D39)*1000</f>
        <v>23.457914787805972</v>
      </c>
      <c r="F56" s="95">
        <v>1798.86</v>
      </c>
      <c r="G56" s="88">
        <f>(F56/F39)*1000</f>
        <v>13.72190946954094</v>
      </c>
      <c r="H56" s="95">
        <v>1956.98</v>
      </c>
      <c r="I56" s="88">
        <f>(H56/H39)*1000</f>
        <v>14.90975581882595</v>
      </c>
    </row>
    <row r="57" spans="1:9">
      <c r="A57" s="24" t="s">
        <v>330</v>
      </c>
      <c r="B57" s="238"/>
      <c r="C57" s="238"/>
      <c r="D57" s="94"/>
      <c r="E57" s="88">
        <f>(D57/D39)*1000</f>
        <v>0</v>
      </c>
      <c r="F57" s="94"/>
      <c r="G57" s="88">
        <f>(F57/F39)*1000</f>
        <v>0</v>
      </c>
      <c r="H57" s="94"/>
      <c r="I57" s="88">
        <f>(H57/H39)*1000</f>
        <v>0</v>
      </c>
    </row>
    <row r="58" spans="1:9">
      <c r="A58" s="24" t="s">
        <v>64</v>
      </c>
      <c r="B58" s="238"/>
      <c r="C58" s="238"/>
      <c r="D58" s="95"/>
      <c r="E58" s="88">
        <f>(D58/D39)*1000</f>
        <v>0</v>
      </c>
      <c r="F58" s="95"/>
      <c r="G58" s="88">
        <f>(F58/F39)*1000</f>
        <v>0</v>
      </c>
      <c r="H58" s="95"/>
      <c r="I58" s="88">
        <f>(H58/H39)*1000</f>
        <v>0</v>
      </c>
    </row>
    <row r="59" spans="1:9">
      <c r="A59" s="23" t="s">
        <v>25</v>
      </c>
      <c r="B59" s="238" t="s">
        <v>77</v>
      </c>
      <c r="C59" s="238"/>
      <c r="D59" s="135">
        <f>SUM(D60:D62)</f>
        <v>0</v>
      </c>
      <c r="E59" s="88">
        <f>(D59/D39)*1000</f>
        <v>0</v>
      </c>
      <c r="F59" s="135">
        <f>SUM(F60:F62)</f>
        <v>0</v>
      </c>
      <c r="G59" s="88">
        <f>(F59/F39)*1000</f>
        <v>0</v>
      </c>
      <c r="H59" s="135">
        <f>SUM(H60:H62)</f>
        <v>0</v>
      </c>
      <c r="I59" s="88">
        <f>(H59/H39)*1000</f>
        <v>0</v>
      </c>
    </row>
    <row r="60" spans="1:9">
      <c r="A60" s="24" t="s">
        <v>26</v>
      </c>
      <c r="B60" s="238"/>
      <c r="C60" s="238"/>
      <c r="D60" s="95"/>
      <c r="E60" s="88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4" t="s">
        <v>55</v>
      </c>
      <c r="B61" s="238"/>
      <c r="C61" s="238"/>
      <c r="D61" s="95"/>
      <c r="E61" s="88">
        <f>(D61/D39)*1000</f>
        <v>0</v>
      </c>
      <c r="F61" s="95"/>
      <c r="G61" s="88">
        <f>(F61/F39)*1000</f>
        <v>0</v>
      </c>
      <c r="H61" s="95"/>
      <c r="I61" s="88">
        <f>(H61/H39)*1000</f>
        <v>0</v>
      </c>
    </row>
    <row r="62" spans="1:9" ht="15.75" thickBot="1">
      <c r="A62" s="38" t="s">
        <v>56</v>
      </c>
      <c r="B62" s="16"/>
      <c r="C62" s="16"/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B63" s="13"/>
      <c r="C63" s="13"/>
      <c r="D63" s="25"/>
      <c r="G63" s="237"/>
      <c r="H63" s="236"/>
    </row>
    <row r="64" spans="1:9" ht="15.75" thickBot="1">
      <c r="A64" s="27"/>
      <c r="B64" s="13"/>
      <c r="C64" s="13"/>
      <c r="D64" s="25"/>
      <c r="G64" s="237"/>
      <c r="H64" s="237"/>
    </row>
    <row r="65" spans="1:8">
      <c r="A65" s="146" t="s">
        <v>65</v>
      </c>
      <c r="B65" s="153" t="s">
        <v>2</v>
      </c>
      <c r="C65" s="154" t="s">
        <v>3</v>
      </c>
      <c r="D65" s="28"/>
      <c r="G65" s="237"/>
      <c r="H65" s="237"/>
    </row>
    <row r="66" spans="1:8" ht="15.75" thickBot="1">
      <c r="A66" s="15" t="s">
        <v>318</v>
      </c>
      <c r="B66" s="16" t="s">
        <v>75</v>
      </c>
      <c r="C66" s="17"/>
      <c r="D66" s="49"/>
      <c r="G66" s="237"/>
      <c r="H66" s="237"/>
    </row>
    <row r="67" spans="1:8">
      <c r="A67" s="146" t="s">
        <v>66</v>
      </c>
      <c r="B67" s="153" t="s">
        <v>2</v>
      </c>
      <c r="C67" s="154" t="s">
        <v>3</v>
      </c>
      <c r="D67" s="13"/>
      <c r="G67" s="237"/>
      <c r="H67" s="237"/>
    </row>
    <row r="68" spans="1:8" ht="15.75" thickBot="1">
      <c r="A68" s="15"/>
      <c r="B68" s="16"/>
      <c r="C68" s="17" t="s">
        <v>75</v>
      </c>
      <c r="G68" s="237"/>
      <c r="H68" s="237"/>
    </row>
    <row r="69" spans="1:8" ht="15.75" thickBot="1">
      <c r="A69" s="12"/>
      <c r="B69" s="13"/>
      <c r="C69" s="13"/>
      <c r="G69" s="237"/>
      <c r="H69" s="237"/>
    </row>
    <row r="70" spans="1:8">
      <c r="A70" s="146" t="s">
        <v>74</v>
      </c>
      <c r="B70" s="53"/>
      <c r="C70" s="53" t="s">
        <v>75</v>
      </c>
      <c r="D70" s="147"/>
      <c r="E70" s="57" t="s">
        <v>27</v>
      </c>
      <c r="F70" s="68" t="s">
        <v>73</v>
      </c>
      <c r="G70" s="237"/>
      <c r="H70" s="237"/>
    </row>
    <row r="71" spans="1:8">
      <c r="A71" s="12" t="s">
        <v>28</v>
      </c>
      <c r="B71" s="238"/>
      <c r="C71" s="238"/>
      <c r="D71" s="323"/>
      <c r="E71" s="331"/>
      <c r="F71" s="54"/>
      <c r="G71" s="237"/>
      <c r="H71" s="237"/>
    </row>
    <row r="72" spans="1:8">
      <c r="A72" s="12" t="s">
        <v>67</v>
      </c>
      <c r="B72" s="238"/>
      <c r="C72" s="238"/>
      <c r="D72" s="240"/>
      <c r="E72" s="324"/>
      <c r="F72" s="54"/>
      <c r="G72" s="237"/>
      <c r="H72" s="266"/>
    </row>
    <row r="73" spans="1:8">
      <c r="A73" s="12" t="s">
        <v>68</v>
      </c>
      <c r="B73" s="238"/>
      <c r="C73" s="238"/>
      <c r="D73" s="240"/>
      <c r="E73" s="325"/>
      <c r="F73" s="54"/>
      <c r="G73" s="237"/>
      <c r="H73" s="237"/>
    </row>
    <row r="74" spans="1:8">
      <c r="A74" s="12" t="s">
        <v>69</v>
      </c>
      <c r="B74" s="238"/>
      <c r="C74" s="238"/>
      <c r="D74" s="240"/>
      <c r="E74" s="324"/>
      <c r="F74" s="54"/>
      <c r="G74" s="237"/>
      <c r="H74" s="237"/>
    </row>
    <row r="75" spans="1:8">
      <c r="A75" s="12" t="s">
        <v>71</v>
      </c>
      <c r="B75" s="238"/>
      <c r="C75" s="238"/>
      <c r="D75" s="248" t="s">
        <v>103</v>
      </c>
      <c r="E75" s="236"/>
      <c r="F75" s="149"/>
      <c r="G75" s="237"/>
      <c r="H75" s="237"/>
    </row>
    <row r="76" spans="1:8">
      <c r="A76" s="12" t="s">
        <v>70</v>
      </c>
      <c r="B76" s="238"/>
      <c r="C76" s="238"/>
      <c r="D76" s="248"/>
      <c r="E76" s="247"/>
      <c r="F76" s="150"/>
      <c r="G76" s="237"/>
      <c r="H76" s="237"/>
    </row>
    <row r="77" spans="1:8" ht="15.75" thickBot="1">
      <c r="A77" s="15" t="s">
        <v>281</v>
      </c>
      <c r="B77" s="16"/>
      <c r="C77" s="16"/>
      <c r="D77" s="151"/>
      <c r="E77" s="195"/>
      <c r="F77" s="35"/>
      <c r="G77" s="237"/>
      <c r="H77" s="237"/>
    </row>
    <row r="78" spans="1:8" ht="15.75" thickBot="1">
      <c r="A78" s="340" t="s">
        <v>333</v>
      </c>
      <c r="B78" s="160"/>
      <c r="C78" s="198" t="s">
        <v>75</v>
      </c>
      <c r="D78" s="299"/>
      <c r="E78" s="248"/>
      <c r="F78" s="237"/>
      <c r="G78" s="237"/>
      <c r="H78" s="237"/>
    </row>
    <row r="79" spans="1:8" ht="15.75" thickBot="1">
      <c r="A79" s="330" t="s">
        <v>334</v>
      </c>
      <c r="B79" s="161" t="s">
        <v>75</v>
      </c>
      <c r="C79" s="143"/>
      <c r="D79" s="30"/>
      <c r="G79" s="237"/>
      <c r="H79" s="237"/>
    </row>
    <row r="80" spans="1:8" ht="15.75" thickBot="1">
      <c r="A80" s="165" t="s">
        <v>335</v>
      </c>
      <c r="B80" s="157"/>
      <c r="C80" s="80" t="s">
        <v>75</v>
      </c>
      <c r="G80" s="237"/>
      <c r="H80" s="237"/>
    </row>
    <row r="81" spans="1:10" ht="15.75" thickBot="1">
      <c r="A81" s="12"/>
      <c r="B81" s="13"/>
      <c r="C81" s="13"/>
      <c r="G81" s="237"/>
      <c r="H81" s="237"/>
    </row>
    <row r="82" spans="1:10">
      <c r="A82" s="146" t="s">
        <v>336</v>
      </c>
      <c r="B82" s="53"/>
      <c r="C82" s="53"/>
      <c r="D82" s="200">
        <f>(H94/D83)</f>
        <v>26301.4</v>
      </c>
      <c r="E82" s="32"/>
      <c r="F82" s="32"/>
      <c r="G82" s="237"/>
      <c r="H82" s="237"/>
    </row>
    <row r="83" spans="1:10" ht="15.75" thickBot="1">
      <c r="A83" s="15" t="s">
        <v>168</v>
      </c>
      <c r="B83" s="161" t="s">
        <v>75</v>
      </c>
      <c r="C83" s="16"/>
      <c r="D83" s="143">
        <v>5</v>
      </c>
      <c r="G83" s="237"/>
      <c r="H83" s="107"/>
    </row>
    <row r="84" spans="1:10" ht="15.75" thickBot="1">
      <c r="A84" s="33" t="s">
        <v>337</v>
      </c>
      <c r="B84" s="16"/>
      <c r="C84" s="17" t="s">
        <v>75</v>
      </c>
      <c r="D84" s="237"/>
      <c r="E84" s="237"/>
      <c r="F84" s="237"/>
      <c r="G84" s="237"/>
      <c r="H84" s="45"/>
      <c r="I84" s="237"/>
    </row>
    <row r="85" spans="1:10" ht="15.75" thickBot="1">
      <c r="A85" s="23"/>
      <c r="B85" s="13"/>
      <c r="C85" s="13"/>
      <c r="G85" s="237"/>
    </row>
    <row r="86" spans="1:10">
      <c r="A86" s="9" t="s">
        <v>288</v>
      </c>
      <c r="B86" s="53"/>
      <c r="C86" s="53"/>
      <c r="D86" s="3"/>
      <c r="E86" s="4"/>
      <c r="F86" s="237"/>
      <c r="G86" s="237"/>
    </row>
    <row r="87" spans="1:10">
      <c r="A87" s="8"/>
      <c r="B87" s="242" t="s">
        <v>2</v>
      </c>
      <c r="C87" s="242" t="s">
        <v>3</v>
      </c>
      <c r="D87" s="278" t="s">
        <v>17</v>
      </c>
      <c r="E87" s="14" t="s">
        <v>29</v>
      </c>
      <c r="F87" s="237"/>
      <c r="G87" s="237"/>
    </row>
    <row r="88" spans="1:10">
      <c r="A88" s="24" t="s">
        <v>30</v>
      </c>
      <c r="B88" s="238"/>
      <c r="C88" s="238" t="s">
        <v>75</v>
      </c>
      <c r="D88" s="248"/>
      <c r="E88" s="209"/>
      <c r="F88" s="314"/>
      <c r="G88" s="237"/>
    </row>
    <row r="89" spans="1:10">
      <c r="A89" s="24" t="s">
        <v>31</v>
      </c>
      <c r="B89" s="237"/>
      <c r="C89" s="238" t="s">
        <v>75</v>
      </c>
      <c r="D89" s="249"/>
      <c r="E89" s="7"/>
      <c r="F89" s="237"/>
      <c r="G89" s="237"/>
    </row>
    <row r="90" spans="1:10">
      <c r="A90" s="24" t="s">
        <v>32</v>
      </c>
      <c r="B90" s="238"/>
      <c r="C90" s="238" t="s">
        <v>75</v>
      </c>
      <c r="D90" s="248"/>
      <c r="E90" s="209"/>
      <c r="F90" s="314"/>
      <c r="G90" s="237"/>
    </row>
    <row r="91" spans="1:10" ht="15.75" thickBot="1">
      <c r="A91" s="38" t="s">
        <v>33</v>
      </c>
      <c r="B91" s="16"/>
      <c r="C91" s="16" t="s">
        <v>75</v>
      </c>
      <c r="D91" s="39"/>
      <c r="E91" s="35"/>
      <c r="F91" s="237"/>
      <c r="G91" s="237"/>
    </row>
    <row r="92" spans="1:10" ht="15.75" thickBot="1">
      <c r="A92" s="37"/>
      <c r="B92" s="13"/>
      <c r="C92" s="13"/>
      <c r="D92" s="32"/>
    </row>
    <row r="93" spans="1:10" ht="15.75" thickBot="1">
      <c r="A93" s="37"/>
      <c r="B93" s="13"/>
      <c r="C93" s="13" t="s">
        <v>103</v>
      </c>
      <c r="D93" s="32"/>
      <c r="E93" s="64">
        <v>2015</v>
      </c>
      <c r="F93" s="204"/>
      <c r="G93" s="64">
        <v>2016</v>
      </c>
      <c r="H93" s="77">
        <v>2017</v>
      </c>
    </row>
    <row r="94" spans="1:10" ht="15.75" thickBot="1">
      <c r="A94" s="37"/>
      <c r="D94" s="58" t="s">
        <v>34</v>
      </c>
      <c r="E94" s="255">
        <v>131255</v>
      </c>
      <c r="F94" s="59"/>
      <c r="G94" s="255">
        <v>131094</v>
      </c>
      <c r="H94" s="256">
        <v>131507</v>
      </c>
      <c r="I94" s="60"/>
      <c r="J94" s="107" t="s">
        <v>169</v>
      </c>
    </row>
    <row r="95" spans="1:10" ht="15.75" thickBot="1">
      <c r="A95" s="9" t="s">
        <v>35</v>
      </c>
      <c r="B95" s="3" t="s">
        <v>75</v>
      </c>
      <c r="C95" s="3"/>
      <c r="D95" s="61"/>
      <c r="E95" s="208"/>
      <c r="F95" s="237"/>
      <c r="G95" s="208"/>
      <c r="H95" s="237"/>
      <c r="I95" s="4"/>
    </row>
    <row r="96" spans="1:10" ht="15.75" thickBot="1">
      <c r="A96" s="40"/>
      <c r="B96" s="1" t="s">
        <v>2</v>
      </c>
      <c r="C96" s="1" t="s">
        <v>3</v>
      </c>
      <c r="D96" s="64" t="s">
        <v>36</v>
      </c>
      <c r="E96" s="64" t="s">
        <v>37</v>
      </c>
      <c r="F96" s="64" t="s">
        <v>38</v>
      </c>
      <c r="G96" s="64" t="s">
        <v>39</v>
      </c>
      <c r="H96" s="64" t="s">
        <v>53</v>
      </c>
      <c r="I96" s="77" t="s">
        <v>72</v>
      </c>
    </row>
    <row r="97" spans="1:9">
      <c r="A97" s="23" t="s">
        <v>40</v>
      </c>
      <c r="B97" s="13"/>
      <c r="D97" s="72">
        <f>SUM(D98:D100)</f>
        <v>12979540</v>
      </c>
      <c r="E97" s="72">
        <f>SUM(E98:E100)</f>
        <v>13301242</v>
      </c>
      <c r="F97" s="62">
        <f>(D97/E94)</f>
        <v>98.887966172717228</v>
      </c>
      <c r="G97" s="62">
        <f>(E97/G94)</f>
        <v>101.46339268006163</v>
      </c>
      <c r="H97" s="62">
        <f>(I97/G94)</f>
        <v>103.48436236593589</v>
      </c>
      <c r="I97" s="72">
        <f>SUM(I98:I100)</f>
        <v>13566179</v>
      </c>
    </row>
    <row r="98" spans="1:9">
      <c r="A98" s="40" t="s">
        <v>41</v>
      </c>
      <c r="B98" s="13"/>
      <c r="D98" s="73">
        <v>11049540</v>
      </c>
      <c r="E98" s="73">
        <v>11001242</v>
      </c>
      <c r="F98" s="65"/>
      <c r="G98" s="65"/>
      <c r="H98" s="63"/>
      <c r="I98" s="71">
        <v>10966179</v>
      </c>
    </row>
    <row r="99" spans="1:9">
      <c r="A99" s="40" t="s">
        <v>42</v>
      </c>
      <c r="B99" s="13"/>
      <c r="D99" s="73"/>
      <c r="E99" s="73"/>
      <c r="F99" s="65"/>
      <c r="G99" s="65"/>
      <c r="H99" s="63"/>
      <c r="I99" s="71"/>
    </row>
    <row r="100" spans="1:9">
      <c r="A100" s="40" t="s">
        <v>43</v>
      </c>
      <c r="B100" s="13"/>
      <c r="D100" s="73">
        <v>1930000</v>
      </c>
      <c r="E100" s="73">
        <v>2300000</v>
      </c>
      <c r="F100" s="65"/>
      <c r="G100" s="65"/>
      <c r="H100" s="63"/>
      <c r="I100" s="54">
        <v>2600000</v>
      </c>
    </row>
    <row r="101" spans="1:9">
      <c r="A101" s="23" t="s">
        <v>44</v>
      </c>
      <c r="B101" s="13"/>
      <c r="D101" s="72">
        <f>SUM(D102:D103)</f>
        <v>11000000</v>
      </c>
      <c r="E101" s="72">
        <f>SUM(E102:E103)</f>
        <v>11000000</v>
      </c>
      <c r="F101" s="62">
        <f>(D101/E94)</f>
        <v>83.806331187383336</v>
      </c>
      <c r="G101" s="62">
        <f>(E101/G94)</f>
        <v>83.909255953743113</v>
      </c>
      <c r="H101" s="62">
        <f>(I101/H94)</f>
        <v>83.645737489259133</v>
      </c>
      <c r="I101" s="55">
        <v>11000000</v>
      </c>
    </row>
    <row r="102" spans="1:9">
      <c r="A102" s="40" t="s">
        <v>45</v>
      </c>
      <c r="B102" s="13"/>
      <c r="D102" s="73">
        <v>11000000</v>
      </c>
      <c r="E102" s="73">
        <v>11000000</v>
      </c>
      <c r="F102" s="65"/>
      <c r="G102" s="63"/>
      <c r="H102" s="63"/>
      <c r="I102" s="54">
        <v>11000000</v>
      </c>
    </row>
    <row r="103" spans="1:9">
      <c r="A103" s="40" t="s">
        <v>46</v>
      </c>
      <c r="B103" s="13"/>
      <c r="D103" s="73"/>
      <c r="E103" s="73"/>
      <c r="F103" s="65"/>
      <c r="G103" s="63"/>
      <c r="H103" s="63"/>
      <c r="I103" s="54"/>
    </row>
    <row r="104" spans="1:9">
      <c r="A104" s="23" t="s">
        <v>47</v>
      </c>
      <c r="B104" s="13"/>
      <c r="D104" s="97">
        <v>99334444</v>
      </c>
      <c r="E104" s="97">
        <v>99103746</v>
      </c>
      <c r="F104" s="97">
        <f>(D104/E94)</f>
        <v>756.80502837987126</v>
      </c>
      <c r="G104" s="97">
        <f>(E104/G94)</f>
        <v>755.97468991715868</v>
      </c>
      <c r="H104" s="97">
        <f>(I104/H94)</f>
        <v>764.92707612522531</v>
      </c>
      <c r="I104" s="98">
        <v>100593265</v>
      </c>
    </row>
    <row r="105" spans="1:9">
      <c r="A105" s="23" t="s">
        <v>48</v>
      </c>
      <c r="B105" s="13"/>
      <c r="D105" s="97"/>
      <c r="E105" s="97"/>
      <c r="F105" s="97">
        <v>57.6</v>
      </c>
      <c r="G105" s="97">
        <v>62.63</v>
      </c>
      <c r="H105" s="97">
        <v>87.69</v>
      </c>
      <c r="I105" s="98"/>
    </row>
    <row r="106" spans="1:9">
      <c r="A106" s="23" t="s">
        <v>49</v>
      </c>
      <c r="B106" s="13"/>
      <c r="D106" s="97"/>
      <c r="E106" s="97"/>
      <c r="F106" s="97">
        <v>1203.4000000000001</v>
      </c>
      <c r="G106" s="253">
        <v>1354.26</v>
      </c>
      <c r="H106" s="253">
        <v>1286.47</v>
      </c>
      <c r="I106" s="98"/>
    </row>
    <row r="107" spans="1:9">
      <c r="A107" s="23" t="s">
        <v>50</v>
      </c>
      <c r="B107" s="13"/>
      <c r="D107" s="102"/>
      <c r="E107" s="102"/>
      <c r="F107" s="253">
        <v>105.49</v>
      </c>
      <c r="G107" s="253">
        <v>75.3</v>
      </c>
      <c r="H107" s="253">
        <v>115.32</v>
      </c>
      <c r="I107" s="101"/>
    </row>
    <row r="108" spans="1:9">
      <c r="A108" s="23" t="s">
        <v>277</v>
      </c>
      <c r="B108" s="318"/>
      <c r="D108" s="328">
        <v>0.56999999999999995</v>
      </c>
      <c r="E108" s="328">
        <v>0.55000000000000004</v>
      </c>
      <c r="F108" s="97"/>
      <c r="G108" s="97"/>
      <c r="H108" s="97"/>
      <c r="I108" s="317">
        <v>0.59</v>
      </c>
    </row>
    <row r="109" spans="1:9" ht="15.75" thickBot="1">
      <c r="A109" s="33" t="s">
        <v>276</v>
      </c>
      <c r="B109" s="16"/>
      <c r="C109" s="34"/>
      <c r="D109" s="104"/>
      <c r="E109" s="103"/>
      <c r="F109" s="332">
        <v>1508.48</v>
      </c>
      <c r="G109" s="332">
        <v>1410.9</v>
      </c>
      <c r="H109" s="332">
        <v>1260.6500000000001</v>
      </c>
      <c r="I109" s="100"/>
    </row>
    <row r="110" spans="1:9">
      <c r="A110" s="26"/>
      <c r="B110" s="13"/>
      <c r="D110" s="118"/>
      <c r="E110" s="32"/>
      <c r="F110" s="119"/>
      <c r="G110" s="119"/>
      <c r="H110" s="119"/>
      <c r="I110" s="119"/>
    </row>
    <row r="111" spans="1:9" ht="15.75" thickBot="1">
      <c r="A111" s="26"/>
      <c r="B111" s="13"/>
      <c r="D111" s="118"/>
      <c r="E111" s="32"/>
      <c r="F111" s="119"/>
      <c r="G111" s="119"/>
      <c r="H111" s="119"/>
      <c r="I111" s="119"/>
    </row>
    <row r="112" spans="1:9">
      <c r="A112" s="51" t="s">
        <v>184</v>
      </c>
      <c r="B112" s="122" t="s">
        <v>2</v>
      </c>
      <c r="C112" s="123" t="s">
        <v>3</v>
      </c>
      <c r="D112" s="30"/>
      <c r="E112" s="43"/>
      <c r="F112" s="42"/>
    </row>
    <row r="113" spans="1:4">
      <c r="A113" s="124" t="s">
        <v>185</v>
      </c>
      <c r="B113" s="232" t="s">
        <v>75</v>
      </c>
      <c r="C113" s="233"/>
    </row>
    <row r="114" spans="1:4">
      <c r="A114" s="124" t="s">
        <v>186</v>
      </c>
      <c r="B114" s="232" t="s">
        <v>75</v>
      </c>
      <c r="C114" s="233"/>
      <c r="D114" s="1"/>
    </row>
    <row r="115" spans="1:4">
      <c r="A115" s="124" t="s">
        <v>187</v>
      </c>
      <c r="B115" s="232"/>
      <c r="C115" s="233" t="s">
        <v>75</v>
      </c>
    </row>
    <row r="116" spans="1:4">
      <c r="A116" s="124" t="s">
        <v>188</v>
      </c>
      <c r="B116" s="232"/>
      <c r="C116" s="233" t="s">
        <v>75</v>
      </c>
    </row>
    <row r="117" spans="1:4" ht="15.75" thickBot="1">
      <c r="A117" s="126" t="s">
        <v>189</v>
      </c>
      <c r="B117" s="234" t="s">
        <v>75</v>
      </c>
      <c r="C117" s="235"/>
    </row>
    <row r="118" spans="1:4">
      <c r="A118" s="1"/>
      <c r="B118" s="13"/>
    </row>
    <row r="119" spans="1:4">
      <c r="A119" s="44" t="s">
        <v>51</v>
      </c>
    </row>
    <row r="120" spans="1:4">
      <c r="A120" s="45" t="s">
        <v>325</v>
      </c>
    </row>
    <row r="121" spans="1:4" ht="15.75" thickBot="1"/>
    <row r="122" spans="1:4" ht="15.75" thickBot="1">
      <c r="A122" s="355" t="s">
        <v>338</v>
      </c>
      <c r="B122" s="356">
        <f>(33/64)</f>
        <v>0.515625</v>
      </c>
    </row>
    <row r="123" spans="1:4" ht="15.75" thickBot="1">
      <c r="A123" s="355" t="s">
        <v>79</v>
      </c>
      <c r="B123" s="35"/>
    </row>
    <row r="124" spans="1:4">
      <c r="A124" s="1"/>
    </row>
  </sheetData>
  <hyperlinks>
    <hyperlink ref="D18" r:id="rId1" xr:uid="{00000000-0004-0000-0900-000000000000}"/>
    <hyperlink ref="D26" r:id="rId2" xr:uid="{00000000-0004-0000-0900-000001000000}"/>
    <hyperlink ref="D31" r:id="rId3" xr:uid="{00000000-0004-0000-0900-000002000000}"/>
    <hyperlink ref="D30" r:id="rId4" xr:uid="{00000000-0004-0000-0900-000003000000}"/>
    <hyperlink ref="D29" r:id="rId5" xr:uid="{00000000-0004-0000-0900-000004000000}"/>
    <hyperlink ref="D34" r:id="rId6" xr:uid="{00000000-0004-0000-0900-000005000000}"/>
    <hyperlink ref="D33" r:id="rId7" xr:uid="{00000000-0004-0000-0900-000006000000}"/>
    <hyperlink ref="J38" r:id="rId8" xr:uid="{00000000-0004-0000-0900-000007000000}"/>
    <hyperlink ref="A120" r:id="rId9" xr:uid="{00000000-0004-0000-0900-000008000000}"/>
  </hyperlinks>
  <printOptions gridLines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0"/>
  <legacy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2:J123"/>
  <sheetViews>
    <sheetView tabSelected="1" topLeftCell="A31" zoomScaleNormal="100" workbookViewId="0">
      <selection activeCell="D124" sqref="D124"/>
    </sheetView>
  </sheetViews>
  <sheetFormatPr baseColWidth="10" defaultRowHeight="15"/>
  <cols>
    <col min="1" max="1" width="92.42578125" customWidth="1"/>
    <col min="3" max="3" width="20" customWidth="1"/>
    <col min="4" max="4" width="19" customWidth="1"/>
    <col min="5" max="5" width="21.85546875" customWidth="1"/>
    <col min="6" max="6" width="15.28515625" customWidth="1"/>
    <col min="8" max="8" width="13" customWidth="1"/>
    <col min="9" max="9" width="17.42578125" customWidth="1"/>
  </cols>
  <sheetData>
    <row r="2" spans="1:9" ht="15.75" thickBot="1"/>
    <row r="3" spans="1:9">
      <c r="A3" s="2"/>
      <c r="B3" s="3"/>
      <c r="C3" s="4"/>
    </row>
    <row r="4" spans="1:9">
      <c r="A4" s="5" t="s">
        <v>0</v>
      </c>
      <c r="B4" s="6" t="s">
        <v>91</v>
      </c>
      <c r="C4" s="7"/>
      <c r="D4" s="196" t="s">
        <v>256</v>
      </c>
      <c r="E4" s="196" t="s">
        <v>182</v>
      </c>
      <c r="F4" s="196" t="s">
        <v>257</v>
      </c>
      <c r="G4" s="196"/>
      <c r="H4" s="196"/>
      <c r="I4" s="47"/>
    </row>
    <row r="5" spans="1:9" ht="15.75" thickBot="1">
      <c r="A5" s="8"/>
      <c r="C5" s="7"/>
    </row>
    <row r="6" spans="1:9">
      <c r="A6" s="9" t="s">
        <v>1</v>
      </c>
      <c r="B6" s="3"/>
      <c r="C6" s="4"/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 t="s">
        <v>75</v>
      </c>
      <c r="C8" s="14"/>
      <c r="D8" s="107" t="s">
        <v>170</v>
      </c>
    </row>
    <row r="9" spans="1:9">
      <c r="A9" s="12" t="s">
        <v>5</v>
      </c>
      <c r="B9" s="13" t="s">
        <v>75</v>
      </c>
      <c r="C9" s="14"/>
      <c r="D9" s="107" t="s">
        <v>171</v>
      </c>
    </row>
    <row r="10" spans="1:9">
      <c r="A10" s="12" t="s">
        <v>6</v>
      </c>
      <c r="B10" s="13" t="s">
        <v>75</v>
      </c>
      <c r="C10" s="14"/>
      <c r="D10" s="107" t="s">
        <v>170</v>
      </c>
    </row>
    <row r="11" spans="1:9">
      <c r="A11" s="12" t="s">
        <v>7</v>
      </c>
      <c r="B11" s="13" t="s">
        <v>75</v>
      </c>
      <c r="C11" s="14"/>
      <c r="D11" s="107" t="s">
        <v>172</v>
      </c>
    </row>
    <row r="12" spans="1:9">
      <c r="A12" s="12" t="s">
        <v>8</v>
      </c>
      <c r="B12" s="13" t="s">
        <v>75</v>
      </c>
      <c r="C12" s="14"/>
      <c r="D12" s="107" t="s">
        <v>170</v>
      </c>
    </row>
    <row r="13" spans="1:9" ht="15.75" thickBot="1">
      <c r="A13" s="15"/>
      <c r="B13" s="16"/>
      <c r="C13" s="17"/>
    </row>
    <row r="14" spans="1:9" ht="15.75" thickBot="1">
      <c r="A14" s="18"/>
    </row>
    <row r="15" spans="1:9">
      <c r="A15" s="9" t="s">
        <v>10</v>
      </c>
      <c r="B15" s="19"/>
      <c r="C15" s="4"/>
    </row>
    <row r="16" spans="1:9">
      <c r="A16" s="8"/>
      <c r="B16" s="10" t="s">
        <v>2</v>
      </c>
      <c r="C16" s="11" t="s">
        <v>3</v>
      </c>
    </row>
    <row r="17" spans="1:8">
      <c r="A17" s="12" t="s">
        <v>4</v>
      </c>
      <c r="B17" s="13" t="s">
        <v>75</v>
      </c>
      <c r="C17" s="14"/>
      <c r="D17" s="45" t="s">
        <v>173</v>
      </c>
    </row>
    <row r="18" spans="1:8">
      <c r="A18" s="12" t="s">
        <v>5</v>
      </c>
      <c r="B18" s="13" t="s">
        <v>75</v>
      </c>
      <c r="C18" s="14"/>
      <c r="D18" s="45" t="s">
        <v>174</v>
      </c>
      <c r="E18" s="47"/>
      <c r="F18" s="47"/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 t="s">
        <v>75</v>
      </c>
      <c r="C20" s="17"/>
      <c r="D20" s="45" t="s">
        <v>171</v>
      </c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45" t="s">
        <v>175</v>
      </c>
    </row>
    <row r="26" spans="1:8">
      <c r="A26" s="12" t="s">
        <v>5</v>
      </c>
      <c r="B26" s="238" t="s">
        <v>75</v>
      </c>
      <c r="C26" s="14"/>
      <c r="D26" s="45" t="s">
        <v>176</v>
      </c>
    </row>
    <row r="27" spans="1:8">
      <c r="A27" s="12" t="s">
        <v>6</v>
      </c>
      <c r="B27" s="238" t="s">
        <v>75</v>
      </c>
      <c r="C27" s="14"/>
      <c r="D27" s="45" t="s">
        <v>176</v>
      </c>
    </row>
    <row r="28" spans="1:8">
      <c r="A28" s="12" t="s">
        <v>7</v>
      </c>
      <c r="B28" s="238"/>
      <c r="C28" s="14" t="s">
        <v>75</v>
      </c>
    </row>
    <row r="29" spans="1:8">
      <c r="A29" s="12" t="s">
        <v>8</v>
      </c>
      <c r="B29" s="238" t="s">
        <v>75</v>
      </c>
      <c r="C29" s="14"/>
      <c r="D29" s="45" t="s">
        <v>178</v>
      </c>
    </row>
    <row r="30" spans="1:8">
      <c r="A30" s="12" t="s">
        <v>9</v>
      </c>
      <c r="B30" s="13"/>
      <c r="C30" s="14" t="s">
        <v>75</v>
      </c>
      <c r="G30" s="20"/>
      <c r="H30" s="13"/>
    </row>
    <row r="31" spans="1:8">
      <c r="A31" s="12" t="s">
        <v>12</v>
      </c>
      <c r="B31" s="13"/>
      <c r="C31" s="14" t="s">
        <v>75</v>
      </c>
      <c r="G31" s="20"/>
      <c r="H31" s="13"/>
    </row>
    <row r="32" spans="1:8">
      <c r="A32" s="12" t="s">
        <v>13</v>
      </c>
      <c r="B32" s="13" t="s">
        <v>75</v>
      </c>
      <c r="C32" s="14"/>
      <c r="D32" s="45" t="s">
        <v>179</v>
      </c>
    </row>
    <row r="33" spans="1:10">
      <c r="A33" s="12" t="s">
        <v>14</v>
      </c>
      <c r="B33" s="13"/>
      <c r="C33" s="14" t="s">
        <v>75</v>
      </c>
    </row>
    <row r="34" spans="1:10" ht="15.75" thickBot="1">
      <c r="A34" s="15" t="s">
        <v>15</v>
      </c>
      <c r="B34" s="16" t="s">
        <v>75</v>
      </c>
      <c r="C34" s="17"/>
      <c r="D34" s="45" t="s">
        <v>177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205">
        <v>42736</v>
      </c>
      <c r="E38" s="60"/>
      <c r="F38" s="336">
        <v>42370</v>
      </c>
      <c r="G38" s="93"/>
      <c r="H38" s="93" t="s">
        <v>81</v>
      </c>
      <c r="I38" s="90"/>
    </row>
    <row r="39" spans="1:10" ht="15.75" thickBot="1">
      <c r="A39" s="9" t="s">
        <v>326</v>
      </c>
      <c r="B39" s="19"/>
      <c r="C39" s="3"/>
      <c r="D39" s="320">
        <v>216428</v>
      </c>
      <c r="E39" s="35"/>
      <c r="F39" s="320">
        <v>215121</v>
      </c>
      <c r="G39" s="227"/>
      <c r="H39" s="321">
        <v>215214</v>
      </c>
      <c r="I39" s="91"/>
    </row>
    <row r="40" spans="1:10" ht="15.75" thickBot="1">
      <c r="A40" s="8"/>
      <c r="B40" s="10" t="s">
        <v>2</v>
      </c>
      <c r="C40" s="10" t="s">
        <v>3</v>
      </c>
      <c r="D40" s="105" t="s">
        <v>17</v>
      </c>
      <c r="E40" s="143" t="s">
        <v>18</v>
      </c>
      <c r="F40" s="105" t="s">
        <v>17</v>
      </c>
      <c r="G40" s="143" t="s">
        <v>18</v>
      </c>
      <c r="H40" s="105" t="s">
        <v>52</v>
      </c>
      <c r="I40" s="319" t="s">
        <v>80</v>
      </c>
      <c r="J40" s="337" t="s">
        <v>327</v>
      </c>
    </row>
    <row r="41" spans="1:10">
      <c r="A41" s="23" t="s">
        <v>19</v>
      </c>
      <c r="B41" s="13"/>
      <c r="C41" s="13"/>
      <c r="D41" s="135">
        <f>(D42+D53+D59)</f>
        <v>78547.739999999991</v>
      </c>
      <c r="E41" s="88">
        <f>(D41/D39)*1000</f>
        <v>362.9278097103886</v>
      </c>
      <c r="F41" s="135">
        <f>(F42+F53+F59)</f>
        <v>75984.829999999987</v>
      </c>
      <c r="G41" s="88">
        <f>(F41/F39)*1000</f>
        <v>353.21902557165498</v>
      </c>
      <c r="H41" s="135">
        <f>(H42+H53+H59)</f>
        <v>78548.299999999988</v>
      </c>
      <c r="I41" s="88">
        <f>(H41/H39)*1000</f>
        <v>364.97765015287104</v>
      </c>
      <c r="J41" s="41" t="s">
        <v>328</v>
      </c>
    </row>
    <row r="42" spans="1:10">
      <c r="A42" s="23" t="s">
        <v>57</v>
      </c>
      <c r="B42" s="13" t="s">
        <v>75</v>
      </c>
      <c r="C42" s="13"/>
      <c r="D42" s="135">
        <f>SUM(D44:D52)</f>
        <v>77997.829999999987</v>
      </c>
      <c r="E42" s="88">
        <f>(D42/D39)*1000</f>
        <v>360.38696471805861</v>
      </c>
      <c r="F42" s="135">
        <f>SUM(F44:F52)</f>
        <v>75558.149999999994</v>
      </c>
      <c r="G42" s="88">
        <f>(F42/F39)*1000</f>
        <v>351.23558369475785</v>
      </c>
      <c r="H42" s="135">
        <f>SUM(H44:H52)</f>
        <v>78041.399999999994</v>
      </c>
      <c r="I42" s="88">
        <f>(H42/H39)*1000</f>
        <v>362.62232010928653</v>
      </c>
    </row>
    <row r="43" spans="1:10">
      <c r="A43" s="24" t="s">
        <v>58</v>
      </c>
      <c r="B43" s="13"/>
      <c r="C43" s="13" t="s">
        <v>75</v>
      </c>
      <c r="D43" s="95"/>
      <c r="E43" s="88"/>
      <c r="F43" s="95"/>
      <c r="G43" s="88"/>
      <c r="H43" s="95"/>
      <c r="I43" s="88"/>
    </row>
    <row r="44" spans="1:10">
      <c r="A44" s="24" t="s">
        <v>20</v>
      </c>
      <c r="B44" s="13" t="s">
        <v>75</v>
      </c>
      <c r="C44" s="13"/>
      <c r="D44" s="95">
        <v>7636.36</v>
      </c>
      <c r="E44" s="88">
        <f>(D44/D39)*1000</f>
        <v>35.283604709187351</v>
      </c>
      <c r="F44" s="95">
        <v>7535.84</v>
      </c>
      <c r="G44" s="88">
        <f>(F44/F39)*1000</f>
        <v>35.030703650503668</v>
      </c>
      <c r="H44" s="95">
        <v>7636.4</v>
      </c>
      <c r="I44" s="88">
        <f>(H44/H39)</f>
        <v>3.5482821749514434E-2</v>
      </c>
    </row>
    <row r="45" spans="1:10">
      <c r="A45" s="24" t="s">
        <v>21</v>
      </c>
      <c r="B45" s="26"/>
      <c r="C45" s="13" t="s">
        <v>75</v>
      </c>
      <c r="D45" s="95">
        <v>51091.199999999997</v>
      </c>
      <c r="E45" s="88">
        <f>(D45/D39)*1000</f>
        <v>236.0655737704918</v>
      </c>
      <c r="F45" s="95">
        <v>50419.5</v>
      </c>
      <c r="G45" s="88">
        <f>(F45/F39)*1000</f>
        <v>234.37739690685709</v>
      </c>
      <c r="H45" s="95">
        <v>51094</v>
      </c>
      <c r="I45" s="88">
        <f>(H45/H39)*1000</f>
        <v>237.41020565576591</v>
      </c>
    </row>
    <row r="46" spans="1:10">
      <c r="A46" s="24" t="s">
        <v>59</v>
      </c>
      <c r="B46" s="13" t="s">
        <v>75</v>
      </c>
      <c r="C46" s="13"/>
      <c r="D46" s="95">
        <v>5113.37</v>
      </c>
      <c r="E46" s="88">
        <f>(D46/D39)*1000</f>
        <v>23.626194392592456</v>
      </c>
      <c r="F46" s="95">
        <v>4941.29</v>
      </c>
      <c r="G46" s="88">
        <f>(F46/F39)*1000</f>
        <v>22.969816986719103</v>
      </c>
      <c r="H46" s="95">
        <v>5113</v>
      </c>
      <c r="I46" s="88">
        <f>(H46/H39)*1000</f>
        <v>23.757748101889284</v>
      </c>
    </row>
    <row r="47" spans="1:10">
      <c r="A47" s="24" t="s">
        <v>60</v>
      </c>
      <c r="B47" s="13" t="s">
        <v>75</v>
      </c>
      <c r="C47" s="13"/>
      <c r="D47" s="95">
        <v>4241.42</v>
      </c>
      <c r="E47" s="88">
        <f>(D47/D39)*1000</f>
        <v>19.597371874249173</v>
      </c>
      <c r="F47" s="95">
        <v>3981.55</v>
      </c>
      <c r="G47" s="88">
        <f>(F47/F39)*1000</f>
        <v>18.508420842223682</v>
      </c>
      <c r="H47" s="95">
        <v>4241</v>
      </c>
      <c r="I47" s="88">
        <f>(H47/H39)*1000</f>
        <v>19.705967083925767</v>
      </c>
    </row>
    <row r="48" spans="1:10">
      <c r="A48" s="24" t="s">
        <v>61</v>
      </c>
      <c r="B48" s="13" t="s">
        <v>75</v>
      </c>
      <c r="C48" s="13"/>
      <c r="D48" s="95">
        <v>3442.01</v>
      </c>
      <c r="E48" s="88">
        <f>(D48/D39)*1000</f>
        <v>15.903718557672759</v>
      </c>
      <c r="F48" s="95">
        <v>3298.65</v>
      </c>
      <c r="G48" s="88">
        <f>(F48/F39)*1000</f>
        <v>15.333928347302217</v>
      </c>
      <c r="H48" s="95">
        <v>3442</v>
      </c>
      <c r="I48" s="88">
        <f>(H48/H39)*1000</f>
        <v>15.993383330080757</v>
      </c>
    </row>
    <row r="49" spans="1:9">
      <c r="A49" s="24" t="s">
        <v>22</v>
      </c>
      <c r="B49" s="13" t="s">
        <v>75</v>
      </c>
      <c r="C49" s="13"/>
      <c r="D49" s="95">
        <v>39.51</v>
      </c>
      <c r="E49" s="88">
        <f>(D49/D39)*1000</f>
        <v>0.18255493743877871</v>
      </c>
      <c r="F49" s="95">
        <v>42.6</v>
      </c>
      <c r="G49" s="88">
        <f>(F49/F39)*1000</f>
        <v>0.19802808651874992</v>
      </c>
      <c r="H49" s="95">
        <v>39.5</v>
      </c>
      <c r="I49" s="88">
        <f>(H49/H39)*1000</f>
        <v>0.18353824565316382</v>
      </c>
    </row>
    <row r="50" spans="1:9">
      <c r="A50" s="24" t="s">
        <v>23</v>
      </c>
      <c r="B50" s="13" t="s">
        <v>75</v>
      </c>
      <c r="C50" s="13"/>
      <c r="D50" s="95">
        <v>612.91999999999996</v>
      </c>
      <c r="E50" s="88">
        <f>(D50/D39)*1000</f>
        <v>2.8319810745374903</v>
      </c>
      <c r="F50" s="95">
        <v>532.65</v>
      </c>
      <c r="G50" s="88">
        <f>(F50/F39)*1000</f>
        <v>2.4760483634791579</v>
      </c>
      <c r="H50" s="95">
        <v>612.9</v>
      </c>
      <c r="I50" s="88">
        <f>(H50/H39)*1000</f>
        <v>2.8478630572360535</v>
      </c>
    </row>
    <row r="51" spans="1:9">
      <c r="A51" s="24" t="s">
        <v>54</v>
      </c>
      <c r="B51" s="13" t="s">
        <v>75</v>
      </c>
      <c r="C51" s="13"/>
      <c r="D51" s="95">
        <v>783.64</v>
      </c>
      <c r="E51" s="88">
        <f>(D51/D39)*1000</f>
        <v>3.6207884377252482</v>
      </c>
      <c r="F51" s="95">
        <v>542.27</v>
      </c>
      <c r="G51" s="88">
        <f>(F51/F39)*1000</f>
        <v>2.520767382077993</v>
      </c>
      <c r="H51" s="95">
        <v>783.6</v>
      </c>
      <c r="I51" s="88">
        <f>(H51/H39)*1000</f>
        <v>3.6410270707295993</v>
      </c>
    </row>
    <row r="52" spans="1:9">
      <c r="A52" s="24" t="s">
        <v>62</v>
      </c>
      <c r="B52" s="13" t="s">
        <v>75</v>
      </c>
      <c r="C52" s="13"/>
      <c r="D52" s="95">
        <v>5037.3999999999996</v>
      </c>
      <c r="E52" s="88">
        <f>(D52/D39)*1000</f>
        <v>23.275176964163602</v>
      </c>
      <c r="F52" s="95">
        <v>4263.8</v>
      </c>
      <c r="G52" s="88">
        <f>(F52/F39)*1000</f>
        <v>19.820473129076195</v>
      </c>
      <c r="H52" s="95">
        <v>5079</v>
      </c>
      <c r="I52" s="88">
        <f>(H52/H39)*1000</f>
        <v>23.599765814491622</v>
      </c>
    </row>
    <row r="53" spans="1:9">
      <c r="A53" s="23" t="s">
        <v>331</v>
      </c>
      <c r="B53" s="13" t="s">
        <v>75</v>
      </c>
      <c r="C53" s="13"/>
      <c r="D53" s="135">
        <f>SUM(D54:D58)</f>
        <v>549.91000000000008</v>
      </c>
      <c r="E53" s="88">
        <f>(D53/D39)*1000</f>
        <v>2.5408449923300132</v>
      </c>
      <c r="F53" s="135">
        <f>SUM(F54:F58)</f>
        <v>426.68</v>
      </c>
      <c r="G53" s="88">
        <f>(F53/F39)*1000</f>
        <v>1.983441876897188</v>
      </c>
      <c r="H53" s="135">
        <f>SUM(H54:H58)</f>
        <v>506.9</v>
      </c>
      <c r="I53" s="88">
        <f>(H53/H39)*1000</f>
        <v>2.3553300435845248</v>
      </c>
    </row>
    <row r="54" spans="1:9">
      <c r="A54" s="24" t="s">
        <v>332</v>
      </c>
      <c r="B54" s="13"/>
      <c r="C54" s="13" t="s">
        <v>75</v>
      </c>
      <c r="D54" s="95"/>
      <c r="E54" s="88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</row>
    <row r="55" spans="1:9">
      <c r="A55" s="24" t="s">
        <v>24</v>
      </c>
      <c r="B55" s="13"/>
      <c r="C55" s="13" t="s">
        <v>75</v>
      </c>
      <c r="D55" s="95">
        <v>310.8</v>
      </c>
      <c r="E55" s="88">
        <f>(D55/D39)*1000</f>
        <v>1.4360433954941134</v>
      </c>
      <c r="F55" s="95">
        <v>250.6</v>
      </c>
      <c r="G55" s="88">
        <f>(F55/F39)*1000</f>
        <v>1.1649257859530218</v>
      </c>
      <c r="H55" s="95">
        <v>267.89999999999998</v>
      </c>
      <c r="I55" s="88">
        <f>(H55/H39)*1000</f>
        <v>1.2448074939362679</v>
      </c>
    </row>
    <row r="56" spans="1:9">
      <c r="A56" s="24" t="s">
        <v>63</v>
      </c>
      <c r="B56" s="13" t="s">
        <v>75</v>
      </c>
      <c r="C56" s="13"/>
      <c r="D56" s="95">
        <v>239.11</v>
      </c>
      <c r="E56" s="88">
        <f>(D56/D39)*1000</f>
        <v>1.1048015968358993</v>
      </c>
      <c r="F56" s="95">
        <v>176.08</v>
      </c>
      <c r="G56" s="88">
        <f>(F56/F39)*1000</f>
        <v>0.81851609094416644</v>
      </c>
      <c r="H56" s="95">
        <v>239</v>
      </c>
      <c r="I56" s="88">
        <f>(H56/H39)*1000</f>
        <v>1.1105225496482571</v>
      </c>
    </row>
    <row r="57" spans="1:9">
      <c r="A57" s="24" t="s">
        <v>330</v>
      </c>
      <c r="B57" s="13"/>
      <c r="C57" s="13" t="s">
        <v>75</v>
      </c>
      <c r="D57" s="94"/>
      <c r="E57" s="88">
        <f>(D57/D39)*1000</f>
        <v>0</v>
      </c>
      <c r="F57" s="94"/>
      <c r="G57" s="88">
        <f>(F57/F39)*1000</f>
        <v>0</v>
      </c>
      <c r="H57" s="94"/>
      <c r="I57" s="88">
        <f>(H57/H39)*1000</f>
        <v>0</v>
      </c>
    </row>
    <row r="58" spans="1:9">
      <c r="A58" s="24" t="s">
        <v>64</v>
      </c>
      <c r="B58" s="13"/>
      <c r="C58" s="13" t="s">
        <v>75</v>
      </c>
      <c r="D58" s="95"/>
      <c r="E58" s="88">
        <f>(D58/D39)*1000</f>
        <v>0</v>
      </c>
      <c r="F58" s="95"/>
      <c r="G58" s="88">
        <f>(F58/F39)*1000</f>
        <v>0</v>
      </c>
      <c r="H58" s="95"/>
      <c r="I58" s="88">
        <f>(H58/H39)*1000</f>
        <v>0</v>
      </c>
    </row>
    <row r="59" spans="1:9">
      <c r="A59" s="23" t="s">
        <v>25</v>
      </c>
      <c r="B59" s="13"/>
      <c r="C59" s="13" t="s">
        <v>75</v>
      </c>
      <c r="D59" s="135">
        <f>SUM(D60:D62)</f>
        <v>0</v>
      </c>
      <c r="E59" s="88">
        <f>(D59/D39)*1000</f>
        <v>0</v>
      </c>
      <c r="F59" s="135">
        <f>SUM(F60:F62)</f>
        <v>0</v>
      </c>
      <c r="G59" s="88">
        <f>(F59/F39)*1000</f>
        <v>0</v>
      </c>
      <c r="H59" s="135">
        <f>SUM(H60:H62)</f>
        <v>0</v>
      </c>
      <c r="I59" s="88">
        <f>(H59/H39)*1000</f>
        <v>0</v>
      </c>
    </row>
    <row r="60" spans="1:9">
      <c r="A60" s="24" t="s">
        <v>26</v>
      </c>
      <c r="B60" s="13"/>
      <c r="C60" s="13" t="s">
        <v>75</v>
      </c>
      <c r="D60" s="95"/>
      <c r="E60" s="88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4" t="s">
        <v>55</v>
      </c>
      <c r="B61" s="13"/>
      <c r="C61" s="13" t="s">
        <v>75</v>
      </c>
      <c r="D61" s="95"/>
      <c r="E61" s="88">
        <f>(D61/D39)*1000</f>
        <v>0</v>
      </c>
      <c r="F61" s="95"/>
      <c r="G61" s="88">
        <f>(F61/F39)*1000</f>
        <v>0</v>
      </c>
      <c r="H61" s="95"/>
      <c r="I61" s="88">
        <f>(H61/H39)*1000</f>
        <v>0</v>
      </c>
    </row>
    <row r="62" spans="1:9" ht="15.75" thickBot="1">
      <c r="A62" s="38" t="s">
        <v>56</v>
      </c>
      <c r="B62" s="16"/>
      <c r="C62" s="16" t="s">
        <v>75</v>
      </c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B63" s="13"/>
      <c r="C63" s="13"/>
      <c r="D63" s="25"/>
      <c r="G63" s="237"/>
      <c r="H63" s="236"/>
    </row>
    <row r="64" spans="1:9" ht="15.75" thickBot="1">
      <c r="A64" s="27"/>
      <c r="B64" s="13"/>
      <c r="C64" s="13"/>
      <c r="D64" s="25"/>
      <c r="G64" s="237"/>
      <c r="H64" s="237"/>
    </row>
    <row r="65" spans="1:8">
      <c r="A65" s="146" t="s">
        <v>65</v>
      </c>
      <c r="B65" s="153" t="s">
        <v>2</v>
      </c>
      <c r="C65" s="154" t="s">
        <v>3</v>
      </c>
      <c r="D65" s="28"/>
      <c r="G65" s="237"/>
      <c r="H65" s="237"/>
    </row>
    <row r="66" spans="1:8" ht="15.75" thickBot="1">
      <c r="A66" s="15" t="s">
        <v>329</v>
      </c>
      <c r="B66" s="16" t="s">
        <v>75</v>
      </c>
      <c r="C66" s="17"/>
      <c r="D66" s="49"/>
      <c r="G66" s="237"/>
      <c r="H66" s="45" t="s">
        <v>170</v>
      </c>
    </row>
    <row r="67" spans="1:8">
      <c r="A67" s="146" t="s">
        <v>66</v>
      </c>
      <c r="B67" s="153" t="s">
        <v>2</v>
      </c>
      <c r="C67" s="154" t="s">
        <v>3</v>
      </c>
      <c r="D67" s="13"/>
      <c r="G67" s="237"/>
      <c r="H67" s="237"/>
    </row>
    <row r="68" spans="1:8" ht="15.75" thickBot="1">
      <c r="A68" s="15"/>
      <c r="B68" s="16"/>
      <c r="C68" s="17" t="s">
        <v>75</v>
      </c>
      <c r="G68" s="237"/>
      <c r="H68" s="237"/>
    </row>
    <row r="69" spans="1:8" ht="15.75" thickBot="1">
      <c r="A69" s="12"/>
      <c r="B69" s="13"/>
      <c r="C69" s="13"/>
      <c r="G69" s="237"/>
      <c r="H69" s="237"/>
    </row>
    <row r="70" spans="1:8">
      <c r="A70" s="146" t="s">
        <v>74</v>
      </c>
      <c r="B70" s="53"/>
      <c r="C70" s="53" t="s">
        <v>75</v>
      </c>
      <c r="D70" s="147"/>
      <c r="E70" s="57" t="s">
        <v>27</v>
      </c>
      <c r="F70" s="68" t="s">
        <v>73</v>
      </c>
      <c r="G70" s="237"/>
      <c r="H70" s="237"/>
    </row>
    <row r="71" spans="1:8">
      <c r="A71" s="12" t="s">
        <v>28</v>
      </c>
      <c r="B71" s="238"/>
      <c r="C71" s="238"/>
      <c r="D71" s="323"/>
      <c r="E71" s="334"/>
      <c r="F71" s="54">
        <v>216428</v>
      </c>
      <c r="G71" s="237"/>
      <c r="H71" s="237"/>
    </row>
    <row r="72" spans="1:8">
      <c r="A72" s="12" t="s">
        <v>260</v>
      </c>
      <c r="B72" s="238"/>
      <c r="C72" s="238"/>
      <c r="D72" s="240"/>
      <c r="E72" s="324"/>
      <c r="F72" s="54"/>
      <c r="G72" s="237"/>
      <c r="H72" s="266"/>
    </row>
    <row r="73" spans="1:8">
      <c r="A73" s="12" t="s">
        <v>68</v>
      </c>
      <c r="B73" s="238"/>
      <c r="C73" s="238"/>
      <c r="D73" s="240"/>
      <c r="E73" s="325"/>
      <c r="F73" s="54"/>
      <c r="G73" s="237"/>
      <c r="H73" s="237"/>
    </row>
    <row r="74" spans="1:8">
      <c r="A74" s="12" t="s">
        <v>69</v>
      </c>
      <c r="B74" s="238"/>
      <c r="C74" s="238"/>
      <c r="D74" s="240"/>
      <c r="E74" s="324"/>
      <c r="F74" s="54"/>
      <c r="G74" s="237"/>
      <c r="H74" s="237"/>
    </row>
    <row r="75" spans="1:8">
      <c r="A75" s="12" t="s">
        <v>259</v>
      </c>
      <c r="B75" s="238"/>
      <c r="C75" s="238"/>
      <c r="D75" s="248"/>
      <c r="E75" s="236"/>
      <c r="F75" s="149"/>
      <c r="G75" s="237"/>
      <c r="H75" s="237"/>
    </row>
    <row r="76" spans="1:8">
      <c r="A76" s="12" t="s">
        <v>70</v>
      </c>
      <c r="B76" s="238"/>
      <c r="C76" s="238"/>
      <c r="D76" s="248"/>
      <c r="E76" s="247"/>
      <c r="F76" s="150"/>
      <c r="G76" s="237"/>
      <c r="H76" s="237"/>
    </row>
    <row r="77" spans="1:8" ht="15.75" thickBot="1">
      <c r="A77" s="15" t="s">
        <v>281</v>
      </c>
      <c r="B77" s="16"/>
      <c r="C77" s="16"/>
      <c r="D77" s="151"/>
      <c r="E77" s="195"/>
      <c r="F77" s="35"/>
      <c r="G77" s="237"/>
      <c r="H77" s="237"/>
    </row>
    <row r="78" spans="1:8" ht="15.75" thickBot="1">
      <c r="A78" s="340" t="s">
        <v>333</v>
      </c>
      <c r="B78" s="160"/>
      <c r="C78" s="198" t="s">
        <v>75</v>
      </c>
      <c r="D78" s="299"/>
      <c r="E78" s="248"/>
      <c r="F78" s="237"/>
      <c r="G78" s="237"/>
      <c r="H78" s="237"/>
    </row>
    <row r="79" spans="1:8" ht="15.75" thickBot="1">
      <c r="A79" s="330" t="s">
        <v>334</v>
      </c>
      <c r="B79" s="161" t="s">
        <v>75</v>
      </c>
      <c r="C79" s="143"/>
      <c r="D79" s="30"/>
      <c r="G79" s="237"/>
      <c r="H79" s="237"/>
    </row>
    <row r="80" spans="1:8" ht="15.75" thickBot="1">
      <c r="A80" s="165" t="s">
        <v>335</v>
      </c>
      <c r="B80" s="157"/>
      <c r="C80" s="80" t="s">
        <v>75</v>
      </c>
      <c r="G80" s="237"/>
      <c r="H80" s="237"/>
    </row>
    <row r="81" spans="1:10" ht="15.75" thickBot="1">
      <c r="A81" s="12"/>
      <c r="B81" s="13"/>
      <c r="C81" s="13"/>
      <c r="G81" s="237"/>
      <c r="H81" s="237"/>
    </row>
    <row r="82" spans="1:10">
      <c r="A82" s="146" t="s">
        <v>336</v>
      </c>
      <c r="B82" s="53"/>
      <c r="C82" s="53"/>
      <c r="D82" s="200">
        <f>(H94/D83)</f>
        <v>72142.666666666672</v>
      </c>
      <c r="E82" s="32"/>
      <c r="F82" s="32"/>
      <c r="G82" s="237"/>
      <c r="H82" s="237"/>
    </row>
    <row r="83" spans="1:10" ht="15.75" thickBot="1">
      <c r="A83" s="15" t="s">
        <v>180</v>
      </c>
      <c r="B83" s="161" t="s">
        <v>75</v>
      </c>
      <c r="C83" s="16"/>
      <c r="D83" s="143">
        <v>3</v>
      </c>
      <c r="G83" s="237"/>
      <c r="H83" s="237"/>
    </row>
    <row r="84" spans="1:10" ht="15.75" thickBot="1">
      <c r="A84" s="165" t="s">
        <v>337</v>
      </c>
      <c r="B84" s="160" t="s">
        <v>75</v>
      </c>
      <c r="C84" s="198"/>
      <c r="D84" s="237"/>
      <c r="E84" s="237"/>
      <c r="F84" s="237"/>
      <c r="G84" s="237"/>
      <c r="H84" s="237"/>
      <c r="I84" s="237"/>
    </row>
    <row r="85" spans="1:10" ht="15.75" thickBot="1">
      <c r="A85" s="23"/>
      <c r="B85" s="13"/>
      <c r="C85" s="13"/>
      <c r="G85" s="237"/>
    </row>
    <row r="86" spans="1:10">
      <c r="A86" s="9" t="s">
        <v>86</v>
      </c>
      <c r="B86" s="53"/>
      <c r="C86" s="53"/>
      <c r="D86" s="3"/>
      <c r="E86" s="4"/>
      <c r="F86" s="237"/>
      <c r="G86" s="237"/>
    </row>
    <row r="87" spans="1:10">
      <c r="A87" s="8"/>
      <c r="B87" s="242" t="s">
        <v>2</v>
      </c>
      <c r="C87" s="242" t="s">
        <v>3</v>
      </c>
      <c r="D87" s="278" t="s">
        <v>17</v>
      </c>
      <c r="E87" s="7" t="s">
        <v>29</v>
      </c>
      <c r="F87" s="237"/>
      <c r="G87" s="237"/>
    </row>
    <row r="88" spans="1:10">
      <c r="A88" s="24" t="s">
        <v>30</v>
      </c>
      <c r="B88" s="238"/>
      <c r="C88" s="238" t="s">
        <v>75</v>
      </c>
      <c r="D88" s="248"/>
      <c r="E88" s="209"/>
      <c r="F88" s="314"/>
      <c r="G88" s="237"/>
    </row>
    <row r="89" spans="1:10">
      <c r="A89" s="24" t="s">
        <v>31</v>
      </c>
      <c r="B89" s="237"/>
      <c r="C89" s="238" t="s">
        <v>75</v>
      </c>
      <c r="D89" s="249"/>
      <c r="E89" s="7"/>
      <c r="F89" s="237"/>
      <c r="G89" s="237"/>
    </row>
    <row r="90" spans="1:10">
      <c r="A90" s="24" t="s">
        <v>32</v>
      </c>
      <c r="B90" s="238"/>
      <c r="C90" s="238" t="s">
        <v>75</v>
      </c>
      <c r="D90" s="248"/>
      <c r="E90" s="209"/>
      <c r="F90" s="314"/>
      <c r="G90" s="237"/>
    </row>
    <row r="91" spans="1:10" ht="15.75" thickBot="1">
      <c r="A91" s="38" t="s">
        <v>33</v>
      </c>
      <c r="B91" s="16"/>
      <c r="C91" s="16" t="s">
        <v>75</v>
      </c>
      <c r="D91" s="39"/>
      <c r="E91" s="35"/>
      <c r="F91" s="237"/>
      <c r="G91" s="237"/>
    </row>
    <row r="92" spans="1:10" ht="15.75" thickBot="1">
      <c r="A92" s="37"/>
      <c r="B92" s="13"/>
      <c r="C92" s="13"/>
      <c r="D92" s="32"/>
    </row>
    <row r="93" spans="1:10" ht="15.75" thickBot="1">
      <c r="A93" s="37"/>
      <c r="B93" s="13"/>
      <c r="C93" s="13"/>
      <c r="D93" s="32"/>
      <c r="E93" s="64">
        <v>2015</v>
      </c>
      <c r="F93" s="64"/>
      <c r="G93" s="64">
        <v>2016</v>
      </c>
      <c r="H93" s="64">
        <v>2017</v>
      </c>
    </row>
    <row r="94" spans="1:10" ht="15.75" thickBot="1">
      <c r="A94" s="37"/>
      <c r="D94" s="58" t="s">
        <v>34</v>
      </c>
      <c r="E94" s="335">
        <v>215214</v>
      </c>
      <c r="F94" s="316"/>
      <c r="G94" s="335">
        <v>215121</v>
      </c>
      <c r="H94" s="335">
        <v>216428</v>
      </c>
      <c r="I94" s="60"/>
    </row>
    <row r="95" spans="1:10" ht="15.75" thickBot="1">
      <c r="A95" s="9" t="s">
        <v>35</v>
      </c>
      <c r="B95" s="3" t="s">
        <v>75</v>
      </c>
      <c r="C95" s="3"/>
      <c r="D95" s="61"/>
      <c r="E95" s="237"/>
      <c r="F95" s="3"/>
      <c r="G95" s="7"/>
      <c r="H95" s="8"/>
      <c r="I95" s="4"/>
      <c r="J95" s="45" t="s">
        <v>258</v>
      </c>
    </row>
    <row r="96" spans="1:10" ht="15.75" thickBot="1">
      <c r="A96" s="40"/>
      <c r="B96" s="1" t="s">
        <v>2</v>
      </c>
      <c r="C96" s="1" t="s">
        <v>3</v>
      </c>
      <c r="D96" s="64" t="s">
        <v>36</v>
      </c>
      <c r="E96" s="64" t="s">
        <v>37</v>
      </c>
      <c r="F96" s="64" t="s">
        <v>38</v>
      </c>
      <c r="G96" s="64" t="s">
        <v>39</v>
      </c>
      <c r="H96" s="64" t="s">
        <v>53</v>
      </c>
      <c r="I96" s="77" t="s">
        <v>72</v>
      </c>
    </row>
    <row r="97" spans="1:9">
      <c r="A97" s="23" t="s">
        <v>40</v>
      </c>
      <c r="B97" s="13"/>
      <c r="D97" s="72">
        <f>SUM(D98:D100)</f>
        <v>12411540</v>
      </c>
      <c r="E97" s="72">
        <f>SUM(E98:E100)</f>
        <v>13882850</v>
      </c>
      <c r="F97" s="62">
        <f>(D97/E94)</f>
        <v>57.670690568457445</v>
      </c>
      <c r="G97" s="62">
        <f>(E97/G94)</f>
        <v>64.535075608610967</v>
      </c>
      <c r="H97" s="62">
        <f>(I97/H94)</f>
        <v>61.314575748054779</v>
      </c>
      <c r="I97" s="72">
        <f>SUM(I98:I100)</f>
        <v>13270191</v>
      </c>
    </row>
    <row r="98" spans="1:9">
      <c r="A98" s="40" t="s">
        <v>41</v>
      </c>
      <c r="B98" s="13"/>
      <c r="D98" s="73">
        <v>12151138</v>
      </c>
      <c r="E98" s="73">
        <v>13605895</v>
      </c>
      <c r="F98" s="65"/>
      <c r="G98" s="65"/>
      <c r="H98" s="63"/>
      <c r="I98" s="71">
        <v>12988326</v>
      </c>
    </row>
    <row r="99" spans="1:9">
      <c r="A99" s="40" t="s">
        <v>42</v>
      </c>
      <c r="B99" s="13"/>
      <c r="D99" s="73"/>
      <c r="E99" s="73"/>
      <c r="F99" s="65"/>
      <c r="G99" s="65"/>
      <c r="H99" s="63"/>
      <c r="I99" s="71"/>
    </row>
    <row r="100" spans="1:9">
      <c r="A100" s="40" t="s">
        <v>43</v>
      </c>
      <c r="B100" s="13"/>
      <c r="D100" s="73">
        <v>260402</v>
      </c>
      <c r="E100" s="73">
        <v>276955</v>
      </c>
      <c r="F100" s="65"/>
      <c r="G100" s="65"/>
      <c r="H100" s="63"/>
      <c r="I100" s="54">
        <v>281865</v>
      </c>
    </row>
    <row r="101" spans="1:9">
      <c r="A101" s="23" t="s">
        <v>44</v>
      </c>
      <c r="B101" s="13"/>
      <c r="D101" s="72">
        <f>SUM(D102:D103)</f>
        <v>10700000</v>
      </c>
      <c r="E101" s="72">
        <f>SUM(E102:E103)</f>
        <v>10890000</v>
      </c>
      <c r="F101" s="62">
        <f>(D101/E94)</f>
        <v>49.717955151616529</v>
      </c>
      <c r="G101" s="62">
        <f>(E101/G94)</f>
        <v>50.622672821342405</v>
      </c>
      <c r="H101" s="62">
        <f>(I101/H94)</f>
        <v>52.982978172879662</v>
      </c>
      <c r="I101" s="72">
        <f>SUM(I102:I103)</f>
        <v>11467000</v>
      </c>
    </row>
    <row r="102" spans="1:9">
      <c r="A102" s="40" t="s">
        <v>45</v>
      </c>
      <c r="B102" s="13"/>
      <c r="D102" s="73"/>
      <c r="E102" s="73"/>
      <c r="F102" s="65"/>
      <c r="G102" s="63"/>
      <c r="H102" s="63"/>
      <c r="I102" s="54"/>
    </row>
    <row r="103" spans="1:9">
      <c r="A103" s="40" t="s">
        <v>46</v>
      </c>
      <c r="B103" s="13"/>
      <c r="D103" s="73">
        <v>10700000</v>
      </c>
      <c r="E103" s="73">
        <v>10890000</v>
      </c>
      <c r="F103" s="65"/>
      <c r="G103" s="63"/>
      <c r="H103" s="63"/>
      <c r="I103" s="54">
        <v>11467000</v>
      </c>
    </row>
    <row r="104" spans="1:9">
      <c r="A104" s="23" t="s">
        <v>47</v>
      </c>
      <c r="B104" s="13"/>
      <c r="D104" s="97"/>
      <c r="E104" s="97"/>
      <c r="F104" s="97"/>
      <c r="G104" s="97"/>
      <c r="H104" s="97"/>
      <c r="I104" s="98"/>
    </row>
    <row r="105" spans="1:9">
      <c r="A105" s="23" t="s">
        <v>48</v>
      </c>
      <c r="B105" s="13"/>
      <c r="D105" s="97">
        <v>4914591</v>
      </c>
      <c r="E105" s="97">
        <v>2562222</v>
      </c>
      <c r="F105" s="97">
        <f>(D105/E94)</f>
        <v>22.835833170704507</v>
      </c>
      <c r="G105" s="97">
        <f>(E105/G94)</f>
        <v>11.910608448268649</v>
      </c>
      <c r="H105" s="97">
        <f>(I105/H94)</f>
        <v>80.507180216977474</v>
      </c>
      <c r="I105" s="98">
        <v>17424008</v>
      </c>
    </row>
    <row r="106" spans="1:9">
      <c r="A106" s="23" t="s">
        <v>49</v>
      </c>
      <c r="B106" s="13"/>
      <c r="D106" s="97"/>
      <c r="E106" s="97"/>
      <c r="F106" s="97">
        <v>200.73</v>
      </c>
      <c r="G106" s="97">
        <v>904.74</v>
      </c>
      <c r="H106" s="97">
        <v>866.78</v>
      </c>
      <c r="I106" s="98"/>
    </row>
    <row r="107" spans="1:9">
      <c r="A107" s="23" t="s">
        <v>50</v>
      </c>
      <c r="B107" s="13"/>
      <c r="D107" s="102"/>
      <c r="E107" s="102"/>
      <c r="F107" s="97">
        <v>80.17</v>
      </c>
      <c r="G107" s="97">
        <v>116.21</v>
      </c>
      <c r="H107" s="97">
        <v>83.92</v>
      </c>
      <c r="I107" s="101"/>
    </row>
    <row r="108" spans="1:9">
      <c r="A108" s="23" t="s">
        <v>277</v>
      </c>
      <c r="B108" s="318"/>
      <c r="D108" s="329">
        <v>0.50700000000000001</v>
      </c>
      <c r="E108" s="329">
        <v>0.57809999999999995</v>
      </c>
      <c r="F108" s="97"/>
      <c r="G108" s="97"/>
      <c r="H108" s="97"/>
      <c r="I108" s="333">
        <v>0.58789999999999998</v>
      </c>
    </row>
    <row r="109" spans="1:9" ht="15.75" thickBot="1">
      <c r="A109" s="33" t="s">
        <v>276</v>
      </c>
      <c r="B109" s="16"/>
      <c r="C109" s="34"/>
      <c r="D109" s="104">
        <v>122507107</v>
      </c>
      <c r="E109" s="103">
        <v>117745113</v>
      </c>
      <c r="F109" s="99">
        <f>(D109/E94)</f>
        <v>569.23391136264365</v>
      </c>
      <c r="G109" s="99">
        <f>(E109/G94)</f>
        <v>547.34364845830953</v>
      </c>
      <c r="H109" s="99">
        <f>(I109/H94)</f>
        <v>559.03082780416582</v>
      </c>
      <c r="I109" s="100">
        <v>120989924</v>
      </c>
    </row>
    <row r="110" spans="1:9">
      <c r="A110" s="26"/>
      <c r="B110" s="13"/>
      <c r="D110" s="118"/>
      <c r="E110" s="32"/>
      <c r="F110" s="119"/>
      <c r="G110" s="119"/>
      <c r="H110" s="119"/>
      <c r="I110" s="119"/>
    </row>
    <row r="111" spans="1:9" ht="15.75" thickBot="1">
      <c r="A111" s="26"/>
      <c r="B111" s="13"/>
      <c r="D111" s="118"/>
      <c r="E111" s="32"/>
      <c r="F111" s="119"/>
      <c r="G111" s="119"/>
      <c r="H111" s="119"/>
      <c r="I111" s="119"/>
    </row>
    <row r="112" spans="1:9">
      <c r="A112" s="51" t="s">
        <v>184</v>
      </c>
      <c r="B112" s="122" t="s">
        <v>2</v>
      </c>
      <c r="C112" s="123" t="s">
        <v>3</v>
      </c>
      <c r="D112" s="30"/>
      <c r="E112" s="43"/>
      <c r="F112" s="42"/>
    </row>
    <row r="113" spans="1:4">
      <c r="A113" s="124" t="s">
        <v>185</v>
      </c>
      <c r="B113" s="121" t="s">
        <v>75</v>
      </c>
      <c r="C113" s="125"/>
    </row>
    <row r="114" spans="1:4">
      <c r="A114" s="124" t="s">
        <v>186</v>
      </c>
      <c r="B114" s="121" t="s">
        <v>75</v>
      </c>
      <c r="C114" s="125"/>
      <c r="D114" s="1"/>
    </row>
    <row r="115" spans="1:4">
      <c r="A115" s="124" t="s">
        <v>187</v>
      </c>
      <c r="B115" s="121" t="s">
        <v>75</v>
      </c>
      <c r="C115" s="125"/>
      <c r="D115" s="45" t="s">
        <v>261</v>
      </c>
    </row>
    <row r="116" spans="1:4">
      <c r="A116" s="124" t="s">
        <v>188</v>
      </c>
      <c r="B116" s="121"/>
      <c r="C116" s="125" t="s">
        <v>75</v>
      </c>
    </row>
    <row r="117" spans="1:4" ht="15.75" thickBot="1">
      <c r="A117" s="126" t="s">
        <v>189</v>
      </c>
      <c r="B117" s="127" t="s">
        <v>75</v>
      </c>
      <c r="C117" s="128"/>
    </row>
    <row r="118" spans="1:4">
      <c r="A118" s="44" t="s">
        <v>51</v>
      </c>
    </row>
    <row r="119" spans="1:4">
      <c r="A119" s="45" t="s">
        <v>344</v>
      </c>
    </row>
    <row r="120" spans="1:4" ht="15.75" thickBot="1"/>
    <row r="121" spans="1:4" ht="15.75" thickBot="1">
      <c r="A121" s="70" t="s">
        <v>79</v>
      </c>
      <c r="B121" s="4"/>
    </row>
    <row r="122" spans="1:4" ht="15.75" thickBot="1">
      <c r="A122" s="344" t="s">
        <v>338</v>
      </c>
      <c r="B122" s="352">
        <f>(39/64)</f>
        <v>0.609375</v>
      </c>
    </row>
    <row r="123" spans="1:4">
      <c r="A123" s="1"/>
    </row>
  </sheetData>
  <hyperlinks>
    <hyperlink ref="D8" r:id="rId1" xr:uid="{00000000-0004-0000-0A00-000000000000}"/>
    <hyperlink ref="D9" r:id="rId2" xr:uid="{00000000-0004-0000-0A00-000001000000}"/>
    <hyperlink ref="D10" r:id="rId3" xr:uid="{00000000-0004-0000-0A00-000002000000}"/>
    <hyperlink ref="D11" r:id="rId4" xr:uid="{00000000-0004-0000-0A00-000003000000}"/>
    <hyperlink ref="D12" r:id="rId5" xr:uid="{00000000-0004-0000-0A00-000004000000}"/>
    <hyperlink ref="D18" r:id="rId6" xr:uid="{00000000-0004-0000-0A00-000005000000}"/>
    <hyperlink ref="D17" r:id="rId7" xr:uid="{00000000-0004-0000-0A00-000006000000}"/>
    <hyperlink ref="D20" r:id="rId8" xr:uid="{00000000-0004-0000-0A00-000007000000}"/>
    <hyperlink ref="D34" r:id="rId9" xr:uid="{00000000-0004-0000-0A00-000008000000}"/>
    <hyperlink ref="D32" r:id="rId10" xr:uid="{00000000-0004-0000-0A00-000009000000}"/>
    <hyperlink ref="D25" r:id="rId11" xr:uid="{00000000-0004-0000-0A00-00000A000000}"/>
    <hyperlink ref="D115" r:id="rId12" xr:uid="{00000000-0004-0000-0A00-00000B000000}"/>
    <hyperlink ref="H66" r:id="rId13" xr:uid="{00000000-0004-0000-0A00-00000C000000}"/>
    <hyperlink ref="J40" r:id="rId14" xr:uid="{00000000-0004-0000-0A00-00000D000000}"/>
    <hyperlink ref="A119" r:id="rId15" xr:uid="{00000000-0004-0000-0A00-00000E000000}"/>
  </hyperlinks>
  <printOptions gridLines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6"/>
  <legacy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J128"/>
  <sheetViews>
    <sheetView topLeftCell="A100" zoomScaleNormal="100" workbookViewId="0">
      <selection activeCell="B130" sqref="B130"/>
    </sheetView>
  </sheetViews>
  <sheetFormatPr baseColWidth="10" defaultRowHeight="15"/>
  <cols>
    <col min="1" max="1" width="90" customWidth="1"/>
    <col min="4" max="4" width="18.140625" customWidth="1"/>
    <col min="5" max="5" width="27.28515625" customWidth="1"/>
    <col min="6" max="6" width="17.140625" customWidth="1"/>
    <col min="7" max="7" width="12.5703125" customWidth="1"/>
    <col min="8" max="8" width="18.85546875" customWidth="1"/>
    <col min="9" max="9" width="17.85546875" customWidth="1"/>
  </cols>
  <sheetData>
    <row r="2" spans="1:7" ht="15.75" thickBot="1"/>
    <row r="3" spans="1:7">
      <c r="A3" s="2"/>
      <c r="B3" s="3"/>
      <c r="C3" s="4"/>
    </row>
    <row r="4" spans="1:7">
      <c r="A4" s="5" t="s">
        <v>0</v>
      </c>
      <c r="B4" s="6" t="s">
        <v>90</v>
      </c>
      <c r="C4" s="7"/>
      <c r="D4" s="178" t="s">
        <v>190</v>
      </c>
      <c r="E4" s="179" t="s">
        <v>191</v>
      </c>
      <c r="F4" s="346"/>
      <c r="G4" s="346"/>
    </row>
    <row r="5" spans="1:7" ht="15.75" thickBot="1">
      <c r="A5" s="8"/>
      <c r="C5" s="7"/>
    </row>
    <row r="6" spans="1:7">
      <c r="A6" s="9" t="s">
        <v>1</v>
      </c>
      <c r="B6" s="3"/>
      <c r="C6" s="4"/>
    </row>
    <row r="7" spans="1:7">
      <c r="A7" s="8"/>
      <c r="B7" s="10" t="s">
        <v>2</v>
      </c>
      <c r="C7" s="11" t="s">
        <v>3</v>
      </c>
    </row>
    <row r="8" spans="1:7">
      <c r="A8" s="12" t="s">
        <v>4</v>
      </c>
      <c r="B8" s="13" t="s">
        <v>75</v>
      </c>
      <c r="C8" s="14"/>
      <c r="D8" s="109" t="s">
        <v>106</v>
      </c>
    </row>
    <row r="9" spans="1:7">
      <c r="A9" s="12" t="s">
        <v>5</v>
      </c>
      <c r="B9" s="13"/>
      <c r="C9" s="14" t="s">
        <v>75</v>
      </c>
    </row>
    <row r="10" spans="1:7">
      <c r="A10" s="12" t="s">
        <v>6</v>
      </c>
      <c r="B10" s="13" t="s">
        <v>75</v>
      </c>
      <c r="C10" s="14"/>
      <c r="D10" s="107" t="s">
        <v>107</v>
      </c>
    </row>
    <row r="11" spans="1:7">
      <c r="A11" s="12" t="s">
        <v>7</v>
      </c>
      <c r="B11" s="13" t="s">
        <v>75</v>
      </c>
      <c r="C11" s="14"/>
      <c r="D11" s="110" t="s">
        <v>108</v>
      </c>
    </row>
    <row r="12" spans="1:7">
      <c r="A12" s="12" t="s">
        <v>8</v>
      </c>
      <c r="B12" s="13"/>
      <c r="C12" s="14" t="s">
        <v>75</v>
      </c>
    </row>
    <row r="13" spans="1:7" ht="15.75" thickBot="1">
      <c r="A13" s="15"/>
      <c r="B13" s="16"/>
      <c r="C13" s="17"/>
    </row>
    <row r="14" spans="1:7" ht="15.75" thickBot="1">
      <c r="A14" s="18"/>
    </row>
    <row r="15" spans="1:7">
      <c r="A15" s="9" t="s">
        <v>10</v>
      </c>
      <c r="B15" s="19"/>
      <c r="C15" s="4"/>
    </row>
    <row r="16" spans="1:7">
      <c r="A16" s="8"/>
      <c r="B16" s="10" t="s">
        <v>2</v>
      </c>
      <c r="C16" s="11" t="s">
        <v>3</v>
      </c>
    </row>
    <row r="17" spans="1:8">
      <c r="A17" s="12" t="s">
        <v>4</v>
      </c>
      <c r="B17" s="13" t="s">
        <v>77</v>
      </c>
      <c r="C17" s="14"/>
      <c r="D17" s="45" t="s">
        <v>109</v>
      </c>
    </row>
    <row r="18" spans="1:8">
      <c r="A18" s="12" t="s">
        <v>5</v>
      </c>
      <c r="B18" s="13" t="s">
        <v>77</v>
      </c>
      <c r="C18" s="14"/>
      <c r="D18" s="45" t="s">
        <v>110</v>
      </c>
      <c r="E18" s="116" t="s">
        <v>193</v>
      </c>
      <c r="F18" s="116" t="s">
        <v>195</v>
      </c>
      <c r="G18" s="45" t="s">
        <v>194</v>
      </c>
    </row>
    <row r="19" spans="1:8">
      <c r="A19" s="12" t="s">
        <v>6</v>
      </c>
      <c r="B19" s="13" t="s">
        <v>77</v>
      </c>
      <c r="C19" s="14"/>
      <c r="D19" s="45" t="s">
        <v>111</v>
      </c>
    </row>
    <row r="20" spans="1:8" ht="15.75" thickBot="1">
      <c r="A20" s="15" t="s">
        <v>7</v>
      </c>
      <c r="B20" s="16" t="s">
        <v>77</v>
      </c>
      <c r="C20" s="17"/>
      <c r="D20" s="45" t="s">
        <v>109</v>
      </c>
      <c r="E20" s="1"/>
      <c r="F20" s="1"/>
      <c r="G20" s="1"/>
    </row>
    <row r="22" spans="1:8" ht="15.75" thickBot="1"/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45" t="s">
        <v>112</v>
      </c>
    </row>
    <row r="26" spans="1:8">
      <c r="A26" s="12" t="s">
        <v>5</v>
      </c>
      <c r="B26" s="13" t="s">
        <v>75</v>
      </c>
      <c r="C26" s="14"/>
      <c r="D26" s="45"/>
    </row>
    <row r="27" spans="1:8">
      <c r="A27" s="12" t="s">
        <v>6</v>
      </c>
      <c r="B27" s="13" t="s">
        <v>75</v>
      </c>
      <c r="C27" s="14"/>
      <c r="D27" s="45"/>
    </row>
    <row r="28" spans="1:8">
      <c r="A28" s="12" t="s">
        <v>7</v>
      </c>
      <c r="B28" s="13" t="s">
        <v>75</v>
      </c>
      <c r="C28" s="14"/>
      <c r="D28" s="45" t="s">
        <v>113</v>
      </c>
    </row>
    <row r="29" spans="1:8">
      <c r="A29" s="12" t="s">
        <v>8</v>
      </c>
      <c r="B29" s="13"/>
      <c r="C29" s="14" t="s">
        <v>75</v>
      </c>
    </row>
    <row r="30" spans="1:8">
      <c r="A30" s="12" t="s">
        <v>9</v>
      </c>
      <c r="B30" s="13" t="s">
        <v>75</v>
      </c>
      <c r="C30" s="14"/>
      <c r="G30" s="20"/>
      <c r="H30" s="13"/>
    </row>
    <row r="31" spans="1:8">
      <c r="A31" s="12" t="s">
        <v>12</v>
      </c>
      <c r="B31" s="13"/>
      <c r="C31" s="14" t="s">
        <v>75</v>
      </c>
      <c r="G31" s="20"/>
      <c r="H31" s="13"/>
    </row>
    <row r="32" spans="1:8">
      <c r="A32" s="12" t="s">
        <v>13</v>
      </c>
      <c r="B32" s="13" t="s">
        <v>75</v>
      </c>
      <c r="C32" s="14"/>
    </row>
    <row r="33" spans="1:10">
      <c r="A33" s="12" t="s">
        <v>14</v>
      </c>
      <c r="B33" s="13"/>
      <c r="C33" s="14" t="s">
        <v>75</v>
      </c>
    </row>
    <row r="34" spans="1:10" ht="15.75" thickBot="1">
      <c r="A34" s="15" t="s">
        <v>15</v>
      </c>
      <c r="B34" s="16" t="s">
        <v>75</v>
      </c>
      <c r="C34" s="17"/>
      <c r="D34" s="45" t="s">
        <v>114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66">
        <v>42736</v>
      </c>
      <c r="E38" s="4"/>
      <c r="F38" s="85">
        <v>42370</v>
      </c>
      <c r="G38" s="93"/>
      <c r="H38" s="93" t="s">
        <v>81</v>
      </c>
      <c r="I38" s="90"/>
      <c r="J38" s="120" t="s">
        <v>268</v>
      </c>
    </row>
    <row r="39" spans="1:10" ht="15.75" thickBot="1">
      <c r="A39" s="9" t="s">
        <v>84</v>
      </c>
      <c r="B39" s="19"/>
      <c r="C39" s="3"/>
      <c r="D39" s="82">
        <v>1620809</v>
      </c>
      <c r="E39" s="82"/>
      <c r="F39" s="82">
        <v>1608746</v>
      </c>
      <c r="G39" s="81"/>
      <c r="H39" s="177">
        <v>1604555</v>
      </c>
      <c r="I39" s="91"/>
    </row>
    <row r="40" spans="1:10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79" t="s">
        <v>80</v>
      </c>
      <c r="J40" s="13"/>
    </row>
    <row r="41" spans="1:10">
      <c r="A41" s="23" t="s">
        <v>19</v>
      </c>
      <c r="B41" s="13" t="s">
        <v>75</v>
      </c>
      <c r="C41" s="13"/>
      <c r="D41" s="135">
        <f>(D42+D53+D59)</f>
        <v>759521.15</v>
      </c>
      <c r="E41" s="136">
        <f>(D41/D39)*1000</f>
        <v>468.60620221136486</v>
      </c>
      <c r="F41" s="135">
        <f>(F42+F53+F59)</f>
        <v>756124.85</v>
      </c>
      <c r="G41" s="134">
        <v>470.38</v>
      </c>
      <c r="H41" s="135">
        <f>(H42+H53+H59)</f>
        <v>741605.03</v>
      </c>
      <c r="I41" s="134">
        <v>462.23</v>
      </c>
      <c r="J41" s="41"/>
    </row>
    <row r="42" spans="1:10">
      <c r="A42" s="23" t="s">
        <v>57</v>
      </c>
      <c r="B42" s="13" t="s">
        <v>75</v>
      </c>
      <c r="C42" s="13"/>
      <c r="D42" s="135">
        <f>SUM(D43:D52)</f>
        <v>748167.44000000006</v>
      </c>
      <c r="E42" s="134">
        <f>(D42/D39)*1000</f>
        <v>461.60123740675186</v>
      </c>
      <c r="F42" s="135">
        <f>SUM(F43:F52)</f>
        <v>743962.71</v>
      </c>
      <c r="G42" s="132">
        <f>(F42/F39)*1000</f>
        <v>462.44883281761071</v>
      </c>
      <c r="H42" s="135">
        <f>SUM(H43:H52)</f>
        <v>728907.66</v>
      </c>
      <c r="I42" s="132">
        <f>(H42/H39)*1000</f>
        <v>454.27402613185592</v>
      </c>
    </row>
    <row r="43" spans="1:10">
      <c r="A43" s="24" t="s">
        <v>58</v>
      </c>
      <c r="B43" s="13"/>
      <c r="C43" s="13" t="s">
        <v>75</v>
      </c>
      <c r="D43" s="95"/>
      <c r="E43" s="89"/>
      <c r="F43" s="95"/>
      <c r="G43" s="89"/>
      <c r="H43" s="95"/>
      <c r="I43" s="89"/>
    </row>
    <row r="44" spans="1:10">
      <c r="A44" s="24" t="s">
        <v>20</v>
      </c>
      <c r="B44" s="13" t="s">
        <v>75</v>
      </c>
      <c r="C44" s="13"/>
      <c r="D44" s="95">
        <v>110255.17</v>
      </c>
      <c r="E44" s="89">
        <f>(D44/D39)*1000</f>
        <v>68.024776515925069</v>
      </c>
      <c r="F44" s="95">
        <v>108721.89</v>
      </c>
      <c r="G44" s="89">
        <f>(F44/F39)*1000</f>
        <v>67.581762441056568</v>
      </c>
      <c r="H44" s="95">
        <v>109309.62</v>
      </c>
      <c r="I44" s="89">
        <f>(H44/H39)*1000</f>
        <v>68.124570363745704</v>
      </c>
    </row>
    <row r="45" spans="1:10">
      <c r="A45" s="24" t="s">
        <v>21</v>
      </c>
      <c r="B45" s="26"/>
      <c r="C45" s="13" t="s">
        <v>75</v>
      </c>
      <c r="D45" s="95">
        <v>470121</v>
      </c>
      <c r="E45" s="89">
        <f>(D45/D39)*1000</f>
        <v>290.05330054312384</v>
      </c>
      <c r="F45" s="95">
        <v>484609</v>
      </c>
      <c r="G45" s="89">
        <f>(F45/F39)*1000</f>
        <v>301.23400462223373</v>
      </c>
      <c r="H45" s="95">
        <v>472867</v>
      </c>
      <c r="I45" s="89">
        <f>(H45/H39)*1000</f>
        <v>294.70289270233803</v>
      </c>
    </row>
    <row r="46" spans="1:10">
      <c r="A46" s="24" t="s">
        <v>59</v>
      </c>
      <c r="B46" s="13" t="s">
        <v>75</v>
      </c>
      <c r="C46" s="13"/>
      <c r="D46" s="95">
        <v>46222.73</v>
      </c>
      <c r="E46" s="89">
        <f>(D46/D39)*1000</f>
        <v>28.518307832693427</v>
      </c>
      <c r="F46" s="95">
        <v>47908.95</v>
      </c>
      <c r="G46" s="89">
        <f>(F46/F39)*1000</f>
        <v>29.780307146062832</v>
      </c>
      <c r="H46" s="95">
        <v>49312.52</v>
      </c>
      <c r="I46" s="89">
        <f>(H46/H39)*1000</f>
        <v>30.732832467568887</v>
      </c>
    </row>
    <row r="47" spans="1:10">
      <c r="A47" s="24" t="s">
        <v>60</v>
      </c>
      <c r="B47" s="13" t="s">
        <v>75</v>
      </c>
      <c r="C47" s="13"/>
      <c r="D47" s="95">
        <v>21588.6</v>
      </c>
      <c r="E47" s="89">
        <f>(D47/D39)*1000</f>
        <v>13.319644695951219</v>
      </c>
      <c r="F47" s="95">
        <v>20767.25</v>
      </c>
      <c r="G47" s="89">
        <f>(F47/F39)*1000</f>
        <v>12.908967605824662</v>
      </c>
      <c r="H47" s="95">
        <v>19710.52</v>
      </c>
      <c r="I47" s="89">
        <f>(H47/H39)*1000</f>
        <v>12.284103692300981</v>
      </c>
    </row>
    <row r="48" spans="1:10">
      <c r="A48" s="24" t="s">
        <v>61</v>
      </c>
      <c r="B48" s="13" t="s">
        <v>75</v>
      </c>
      <c r="C48" s="13"/>
      <c r="D48" s="95">
        <v>36335.89</v>
      </c>
      <c r="E48" s="89">
        <f>(D48/D39)*1000</f>
        <v>22.418366383700981</v>
      </c>
      <c r="F48" s="95">
        <v>34934.15</v>
      </c>
      <c r="G48" s="89">
        <f>(F48/F39)*1000</f>
        <v>21.71514334767577</v>
      </c>
      <c r="H48" s="95">
        <v>34118.35</v>
      </c>
      <c r="I48" s="89">
        <f>(H48/H39)*1000</f>
        <v>21.263434410163566</v>
      </c>
    </row>
    <row r="49" spans="1:9">
      <c r="A49" s="24" t="s">
        <v>22</v>
      </c>
      <c r="B49" s="13" t="s">
        <v>75</v>
      </c>
      <c r="C49" s="13"/>
      <c r="D49" s="95">
        <v>236.54</v>
      </c>
      <c r="E49" s="89">
        <f>(D49/D39)*1000</f>
        <v>0.14593946603208643</v>
      </c>
      <c r="F49" s="95">
        <v>63.76</v>
      </c>
      <c r="G49" s="89">
        <f>(F49/F39)*1000</f>
        <v>3.9633354177726003E-2</v>
      </c>
      <c r="H49" s="95">
        <v>185.15</v>
      </c>
      <c r="I49" s="89">
        <f>(H49/H39)*1000</f>
        <v>0.11539024838662433</v>
      </c>
    </row>
    <row r="50" spans="1:9">
      <c r="A50" s="24" t="s">
        <v>23</v>
      </c>
      <c r="B50" s="13" t="s">
        <v>75</v>
      </c>
      <c r="C50" s="13"/>
      <c r="D50" s="95">
        <v>1259.0999999999999</v>
      </c>
      <c r="E50" s="89">
        <f>(D50/D39)*1000</f>
        <v>0.77683428460725479</v>
      </c>
      <c r="F50" s="95">
        <v>274.10000000000002</v>
      </c>
      <c r="G50" s="89">
        <f>(F50/F39)*1000</f>
        <v>0.17038115401685539</v>
      </c>
      <c r="H50" s="95">
        <v>251.07</v>
      </c>
      <c r="I50" s="89">
        <f>(H50/H39)*1000</f>
        <v>0.15647329010224018</v>
      </c>
    </row>
    <row r="51" spans="1:9">
      <c r="A51" s="24" t="s">
        <v>54</v>
      </c>
      <c r="B51" s="13" t="s">
        <v>75</v>
      </c>
      <c r="C51" s="13"/>
      <c r="D51" s="95">
        <v>7222.31</v>
      </c>
      <c r="E51" s="89">
        <f>(D51/D39)*1000</f>
        <v>4.4559908045920285</v>
      </c>
      <c r="F51" s="95">
        <v>5979.61</v>
      </c>
      <c r="G51" s="89">
        <f>(F51/F39)*1000</f>
        <v>3.7169385347345076</v>
      </c>
      <c r="H51" s="95">
        <v>5168.43</v>
      </c>
      <c r="I51" s="89">
        <f>(H51/H39)*1000</f>
        <v>3.2210986846820457</v>
      </c>
    </row>
    <row r="52" spans="1:9">
      <c r="A52" s="24" t="s">
        <v>62</v>
      </c>
      <c r="B52" s="13" t="s">
        <v>75</v>
      </c>
      <c r="C52" s="13"/>
      <c r="D52" s="95">
        <v>54926.1</v>
      </c>
      <c r="E52" s="89">
        <f>(D52/D39)*1000</f>
        <v>33.888076880125915</v>
      </c>
      <c r="F52" s="95">
        <v>40704</v>
      </c>
      <c r="G52" s="89">
        <f>(F52/F39)*1000</f>
        <v>25.301694611828093</v>
      </c>
      <c r="H52" s="95">
        <v>37985</v>
      </c>
      <c r="I52" s="89">
        <f>(H52/H39)*1000</f>
        <v>23.673230272567785</v>
      </c>
    </row>
    <row r="53" spans="1:9">
      <c r="A53" s="23" t="s">
        <v>331</v>
      </c>
      <c r="B53" s="13"/>
      <c r="C53" s="13"/>
      <c r="D53" s="135">
        <f>SUM(D54:D58)</f>
        <v>11353.71</v>
      </c>
      <c r="E53" s="89">
        <f>(D53/D39)*1000</f>
        <v>7.0049648046130049</v>
      </c>
      <c r="F53" s="135">
        <f>SUM(F54:F58)</f>
        <v>12162.14</v>
      </c>
      <c r="G53" s="89">
        <f>(F53/F39)*1000</f>
        <v>7.5600125812278636</v>
      </c>
      <c r="H53" s="135">
        <f>SUM(H54:H58)</f>
        <v>12697.369999999999</v>
      </c>
      <c r="I53" s="89">
        <f>(H53/H39)*1000</f>
        <v>7.9133279943660391</v>
      </c>
    </row>
    <row r="54" spans="1:9">
      <c r="A54" s="24" t="s">
        <v>332</v>
      </c>
      <c r="B54" s="13"/>
      <c r="C54" s="13" t="s">
        <v>75</v>
      </c>
      <c r="D54" s="95"/>
      <c r="E54" s="89">
        <f>(D54/D39)*1000</f>
        <v>0</v>
      </c>
      <c r="F54" s="95"/>
      <c r="G54" s="89">
        <f>(F54/F39)*1000</f>
        <v>0</v>
      </c>
      <c r="H54" s="95"/>
      <c r="I54" s="89">
        <f>(H54/H39)*1000</f>
        <v>0</v>
      </c>
    </row>
    <row r="55" spans="1:9">
      <c r="A55" s="24" t="s">
        <v>24</v>
      </c>
      <c r="B55" s="13"/>
      <c r="C55" s="13" t="s">
        <v>75</v>
      </c>
      <c r="D55" s="95">
        <v>5417</v>
      </c>
      <c r="E55" s="89">
        <f>(D55/D39)*1000</f>
        <v>3.3421581444821693</v>
      </c>
      <c r="F55" s="95">
        <v>5691</v>
      </c>
      <c r="G55" s="89">
        <f>(F55/F39)*1000</f>
        <v>3.5375379332722505</v>
      </c>
      <c r="H55" s="95">
        <v>5573</v>
      </c>
      <c r="I55" s="89">
        <f>(H55/H39)*1000</f>
        <v>3.4732371280510792</v>
      </c>
    </row>
    <row r="56" spans="1:9">
      <c r="A56" s="24" t="s">
        <v>63</v>
      </c>
      <c r="B56" s="13" t="s">
        <v>75</v>
      </c>
      <c r="C56" s="13"/>
      <c r="D56" s="95">
        <v>5936.71</v>
      </c>
      <c r="E56" s="89">
        <f>(D56/D39)*1000</f>
        <v>3.662806660130836</v>
      </c>
      <c r="F56" s="95">
        <v>6471.14</v>
      </c>
      <c r="G56" s="89">
        <f>(F56/F39)*1000</f>
        <v>4.0224746479556126</v>
      </c>
      <c r="H56" s="95">
        <v>7124.37</v>
      </c>
      <c r="I56" s="89">
        <f>(H56/H39)*1000</f>
        <v>4.4400908663149599</v>
      </c>
    </row>
    <row r="57" spans="1:9">
      <c r="A57" s="24" t="s">
        <v>330</v>
      </c>
      <c r="B57" s="13"/>
      <c r="C57" s="13" t="s">
        <v>75</v>
      </c>
      <c r="D57" s="95"/>
      <c r="E57" s="89">
        <f>(D57/D39)*1000</f>
        <v>0</v>
      </c>
      <c r="F57" s="95"/>
      <c r="G57" s="89">
        <f>(F57/F39)*1000</f>
        <v>0</v>
      </c>
      <c r="H57" s="95"/>
      <c r="I57" s="89">
        <f>(H57/H39)*1000</f>
        <v>0</v>
      </c>
    </row>
    <row r="58" spans="1:9">
      <c r="A58" s="24" t="s">
        <v>64</v>
      </c>
      <c r="B58" s="13"/>
      <c r="C58" s="13" t="s">
        <v>75</v>
      </c>
      <c r="D58" s="95"/>
      <c r="E58" s="89">
        <f>(D58/D39)*1000</f>
        <v>0</v>
      </c>
      <c r="F58" s="95"/>
      <c r="G58" s="89">
        <f>(F58/F39)*1000</f>
        <v>0</v>
      </c>
      <c r="H58" s="95"/>
      <c r="I58" s="89">
        <f>(H58/H39)*1000</f>
        <v>0</v>
      </c>
    </row>
    <row r="59" spans="1:9">
      <c r="A59" s="23" t="s">
        <v>25</v>
      </c>
      <c r="B59" s="13"/>
      <c r="C59" s="13"/>
      <c r="D59" s="135">
        <f>SUM(D60:D62)</f>
        <v>0</v>
      </c>
      <c r="E59" s="89">
        <f>(D59/D39)*1000</f>
        <v>0</v>
      </c>
      <c r="F59" s="135">
        <f>SUM(F60:F62)</f>
        <v>0</v>
      </c>
      <c r="G59" s="89">
        <f>(F59/F39)*1000</f>
        <v>0</v>
      </c>
      <c r="H59" s="135">
        <f>SUM(H60:H62)</f>
        <v>0</v>
      </c>
      <c r="I59" s="89">
        <f>(H59/H39)*1000</f>
        <v>0</v>
      </c>
    </row>
    <row r="60" spans="1:9">
      <c r="A60" s="27" t="s">
        <v>26</v>
      </c>
      <c r="B60" s="13"/>
      <c r="C60" s="13" t="s">
        <v>75</v>
      </c>
      <c r="D60" s="95"/>
      <c r="E60" s="89">
        <f>(D60/D39)*1000</f>
        <v>0</v>
      </c>
      <c r="F60" s="95"/>
      <c r="G60" s="89">
        <f>(F60/F39)*1000</f>
        <v>0</v>
      </c>
      <c r="H60" s="95"/>
      <c r="I60" s="89">
        <f>(H60/H39)*1000</f>
        <v>0</v>
      </c>
    </row>
    <row r="61" spans="1:9">
      <c r="A61" s="27" t="s">
        <v>55</v>
      </c>
      <c r="B61" s="13" t="s">
        <v>75</v>
      </c>
      <c r="C61" s="13"/>
      <c r="D61" s="95"/>
      <c r="E61" s="89">
        <f>(D61/D39)*1000</f>
        <v>0</v>
      </c>
      <c r="F61" s="95"/>
      <c r="G61" s="89">
        <f>(F61/F39)*1000</f>
        <v>0</v>
      </c>
      <c r="H61" s="95"/>
      <c r="I61" s="89">
        <f>(H61/H39)*1000</f>
        <v>0</v>
      </c>
    </row>
    <row r="62" spans="1:9" ht="15.75" thickBot="1">
      <c r="A62" s="67" t="s">
        <v>56</v>
      </c>
      <c r="B62" s="16"/>
      <c r="C62" s="16" t="s">
        <v>75</v>
      </c>
      <c r="D62" s="96"/>
      <c r="E62" s="92"/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B63" s="13"/>
      <c r="C63" s="13"/>
      <c r="D63" s="25"/>
      <c r="G63" s="7"/>
      <c r="H63" s="78"/>
    </row>
    <row r="64" spans="1:9" ht="15.75" thickBot="1">
      <c r="A64" s="27"/>
      <c r="B64" s="13"/>
      <c r="C64" s="13"/>
      <c r="D64" s="25"/>
    </row>
    <row r="65" spans="1:9">
      <c r="A65" s="146" t="s">
        <v>65</v>
      </c>
      <c r="B65" s="153" t="s">
        <v>2</v>
      </c>
      <c r="C65" s="154" t="s">
        <v>3</v>
      </c>
      <c r="D65" s="28"/>
    </row>
    <row r="66" spans="1:9" ht="15.75" thickBot="1">
      <c r="A66" s="15" t="s">
        <v>279</v>
      </c>
      <c r="B66" s="16" t="s">
        <v>75</v>
      </c>
      <c r="C66" s="17"/>
      <c r="D66" s="166"/>
      <c r="E66" s="45" t="s">
        <v>271</v>
      </c>
      <c r="H66" s="166"/>
    </row>
    <row r="67" spans="1:9">
      <c r="A67" s="146" t="s">
        <v>66</v>
      </c>
      <c r="B67" s="153" t="s">
        <v>2</v>
      </c>
      <c r="C67" s="154" t="s">
        <v>3</v>
      </c>
      <c r="D67" s="13"/>
    </row>
    <row r="68" spans="1:9" ht="15.75" thickBot="1">
      <c r="A68" s="15"/>
      <c r="B68" s="16"/>
      <c r="C68" s="17" t="s">
        <v>75</v>
      </c>
    </row>
    <row r="69" spans="1:9" ht="15.75" thickBot="1">
      <c r="A69" s="12"/>
      <c r="B69" s="13"/>
      <c r="C69" s="13"/>
    </row>
    <row r="70" spans="1:9">
      <c r="A70" s="146" t="s">
        <v>74</v>
      </c>
      <c r="B70" s="53"/>
      <c r="C70" s="53"/>
      <c r="D70" s="147"/>
      <c r="E70" s="57" t="s">
        <v>27</v>
      </c>
      <c r="F70" s="68" t="s">
        <v>73</v>
      </c>
    </row>
    <row r="71" spans="1:9">
      <c r="A71" s="12" t="s">
        <v>28</v>
      </c>
      <c r="B71" s="13" t="s">
        <v>75</v>
      </c>
      <c r="C71" s="13"/>
      <c r="D71" s="84"/>
      <c r="E71" s="56"/>
      <c r="F71" s="54"/>
      <c r="H71" s="45" t="s">
        <v>115</v>
      </c>
      <c r="I71" t="s">
        <v>116</v>
      </c>
    </row>
    <row r="72" spans="1:9">
      <c r="A72" s="12" t="s">
        <v>67</v>
      </c>
      <c r="B72" s="13"/>
      <c r="C72" s="13"/>
      <c r="D72" s="25"/>
      <c r="E72" s="56"/>
      <c r="F72" s="54"/>
      <c r="H72" s="116"/>
      <c r="I72" s="45" t="s">
        <v>192</v>
      </c>
    </row>
    <row r="73" spans="1:9">
      <c r="A73" s="12" t="s">
        <v>68</v>
      </c>
      <c r="B73" s="13"/>
      <c r="C73" s="13"/>
      <c r="D73" s="25"/>
      <c r="E73" s="83"/>
      <c r="F73" s="54"/>
    </row>
    <row r="74" spans="1:9">
      <c r="A74" s="12" t="s">
        <v>69</v>
      </c>
      <c r="B74" s="13"/>
      <c r="C74" s="13"/>
      <c r="D74" s="25"/>
      <c r="E74" s="56"/>
      <c r="F74" s="54"/>
    </row>
    <row r="75" spans="1:9">
      <c r="A75" s="12" t="s">
        <v>71</v>
      </c>
      <c r="B75" s="13"/>
      <c r="C75" s="13"/>
      <c r="D75" s="30"/>
      <c r="E75" s="31"/>
      <c r="F75" s="149"/>
    </row>
    <row r="76" spans="1:9">
      <c r="A76" s="12" t="s">
        <v>70</v>
      </c>
      <c r="B76" s="13"/>
      <c r="C76" s="13"/>
      <c r="D76" s="30"/>
      <c r="E76" s="29"/>
      <c r="F76" s="150"/>
    </row>
    <row r="77" spans="1:9" ht="15.75" thickBot="1">
      <c r="A77" s="15" t="s">
        <v>281</v>
      </c>
      <c r="B77" s="16"/>
      <c r="C77" s="16"/>
      <c r="D77" s="151"/>
      <c r="E77" s="152"/>
      <c r="F77" s="35"/>
    </row>
    <row r="78" spans="1:9" ht="15.75" thickBot="1">
      <c r="A78" s="12"/>
      <c r="B78" s="13"/>
      <c r="C78" s="13"/>
      <c r="D78" s="50"/>
      <c r="E78" s="155"/>
    </row>
    <row r="79" spans="1:9" ht="15.75" thickBot="1">
      <c r="A79" s="340" t="s">
        <v>333</v>
      </c>
      <c r="B79" s="160"/>
      <c r="C79" s="198" t="s">
        <v>75</v>
      </c>
      <c r="D79" s="50"/>
      <c r="E79" s="155"/>
    </row>
    <row r="80" spans="1:9" ht="15.75" thickBot="1">
      <c r="A80" s="12"/>
      <c r="B80" s="338"/>
      <c r="C80" s="338"/>
      <c r="D80" s="50"/>
      <c r="E80" s="155"/>
    </row>
    <row r="81" spans="1:8" ht="15.75" thickBot="1">
      <c r="A81" s="165" t="s">
        <v>334</v>
      </c>
      <c r="B81" s="157"/>
      <c r="C81" s="80" t="s">
        <v>75</v>
      </c>
      <c r="D81" s="30"/>
    </row>
    <row r="82" spans="1:8" ht="15.75" thickBot="1">
      <c r="A82" s="23"/>
      <c r="B82" s="10"/>
      <c r="C82" s="10"/>
      <c r="D82" s="30"/>
    </row>
    <row r="83" spans="1:8" ht="15.75" thickBot="1">
      <c r="A83" s="165" t="s">
        <v>335</v>
      </c>
      <c r="B83" s="157"/>
      <c r="C83" s="80" t="s">
        <v>75</v>
      </c>
    </row>
    <row r="84" spans="1:8" ht="15.75" thickBot="1">
      <c r="A84" s="12"/>
      <c r="B84" s="13"/>
      <c r="C84" s="13"/>
    </row>
    <row r="85" spans="1:8" ht="15.75" thickBot="1">
      <c r="A85" s="146" t="s">
        <v>336</v>
      </c>
      <c r="B85" s="53"/>
      <c r="C85" s="53"/>
      <c r="D85" s="180">
        <f>1608746/34</f>
        <v>47316.058823529413</v>
      </c>
      <c r="E85" s="181"/>
      <c r="F85" s="45" t="s">
        <v>118</v>
      </c>
    </row>
    <row r="86" spans="1:8" ht="15.75" thickBot="1">
      <c r="A86" s="15" t="s">
        <v>119</v>
      </c>
      <c r="B86" s="161" t="s">
        <v>75</v>
      </c>
      <c r="C86" s="16"/>
      <c r="D86" s="34" t="s">
        <v>117</v>
      </c>
      <c r="E86" s="35" t="s">
        <v>280</v>
      </c>
    </row>
    <row r="87" spans="1:8" ht="15.75" thickBot="1">
      <c r="A87" s="165" t="s">
        <v>337</v>
      </c>
      <c r="B87" s="160"/>
      <c r="C87" s="160" t="s">
        <v>75</v>
      </c>
      <c r="D87" s="182"/>
      <c r="E87" s="60"/>
    </row>
    <row r="88" spans="1:8" ht="15.75" thickBot="1">
      <c r="A88" s="23"/>
      <c r="B88" s="13"/>
      <c r="C88" s="13"/>
    </row>
    <row r="89" spans="1:8">
      <c r="A89" s="9" t="s">
        <v>82</v>
      </c>
      <c r="B89" s="53"/>
      <c r="C89" s="53"/>
      <c r="D89" s="3"/>
      <c r="E89" s="3"/>
      <c r="F89" s="3"/>
      <c r="G89" s="4"/>
    </row>
    <row r="90" spans="1:8">
      <c r="A90" s="8"/>
      <c r="B90" s="10" t="s">
        <v>2</v>
      </c>
      <c r="C90" s="10" t="s">
        <v>3</v>
      </c>
      <c r="D90" s="1" t="s">
        <v>17</v>
      </c>
      <c r="E90" t="s">
        <v>29</v>
      </c>
      <c r="G90" s="7"/>
    </row>
    <row r="91" spans="1:8">
      <c r="A91" s="24" t="s">
        <v>30</v>
      </c>
      <c r="B91" s="13"/>
      <c r="C91" s="13" t="s">
        <v>75</v>
      </c>
      <c r="D91" s="30"/>
      <c r="E91" s="36">
        <f>(D91/152000)</f>
        <v>0</v>
      </c>
      <c r="F91" s="36"/>
      <c r="G91" s="7"/>
    </row>
    <row r="92" spans="1:8">
      <c r="A92" s="24" t="s">
        <v>31</v>
      </c>
      <c r="C92" s="13" t="s">
        <v>75</v>
      </c>
      <c r="D92" s="32"/>
      <c r="G92" s="7"/>
    </row>
    <row r="93" spans="1:8">
      <c r="A93" s="24" t="s">
        <v>32</v>
      </c>
      <c r="B93" s="13"/>
      <c r="C93" s="13" t="s">
        <v>75</v>
      </c>
      <c r="D93" s="30"/>
      <c r="E93" s="36">
        <f>(D93/204621)</f>
        <v>0</v>
      </c>
      <c r="F93" s="36"/>
      <c r="G93" s="7"/>
    </row>
    <row r="94" spans="1:8" ht="15.75" thickBot="1">
      <c r="A94" s="38" t="s">
        <v>33</v>
      </c>
      <c r="B94" s="16"/>
      <c r="C94" s="16" t="s">
        <v>75</v>
      </c>
      <c r="D94" s="39"/>
      <c r="E94" s="34"/>
      <c r="F94" s="34"/>
      <c r="G94" s="35"/>
    </row>
    <row r="95" spans="1:8" ht="15.75" thickBot="1">
      <c r="A95" s="37"/>
      <c r="B95" s="13"/>
      <c r="C95" s="13"/>
      <c r="D95" s="32"/>
    </row>
    <row r="96" spans="1:8" ht="15.75" thickBot="1">
      <c r="A96" s="37"/>
      <c r="B96" s="13"/>
      <c r="C96" s="13"/>
      <c r="D96" s="32"/>
      <c r="E96" s="64">
        <v>2015</v>
      </c>
      <c r="F96" s="57"/>
      <c r="G96" s="57">
        <v>2016</v>
      </c>
      <c r="H96" s="68">
        <v>2017</v>
      </c>
    </row>
    <row r="97" spans="1:10" ht="15.75" thickBot="1">
      <c r="A97" s="37"/>
      <c r="D97" s="58" t="s">
        <v>34</v>
      </c>
      <c r="E97" s="188">
        <v>1604555</v>
      </c>
      <c r="F97" s="59"/>
      <c r="G97" s="82">
        <v>1608746</v>
      </c>
      <c r="H97" s="82">
        <v>1620809</v>
      </c>
      <c r="I97" s="60"/>
    </row>
    <row r="98" spans="1:10" ht="15.75" thickBot="1">
      <c r="A98" s="9" t="s">
        <v>35</v>
      </c>
      <c r="B98" s="3" t="s">
        <v>75</v>
      </c>
      <c r="C98" s="3"/>
      <c r="D98" s="61"/>
      <c r="F98" s="3"/>
      <c r="G98" s="4"/>
      <c r="H98" s="2"/>
      <c r="I98" s="4"/>
      <c r="J98" s="45" t="s">
        <v>120</v>
      </c>
    </row>
    <row r="99" spans="1:10" ht="15.75" thickBot="1">
      <c r="A99" s="40"/>
      <c r="B99" s="1" t="s">
        <v>2</v>
      </c>
      <c r="C99" s="1" t="s">
        <v>3</v>
      </c>
      <c r="D99" s="64" t="s">
        <v>36</v>
      </c>
      <c r="E99" s="64" t="s">
        <v>37</v>
      </c>
      <c r="F99" s="64" t="s">
        <v>38</v>
      </c>
      <c r="G99" s="64" t="s">
        <v>39</v>
      </c>
      <c r="H99" s="64" t="s">
        <v>53</v>
      </c>
      <c r="I99" s="77" t="s">
        <v>72</v>
      </c>
    </row>
    <row r="100" spans="1:10">
      <c r="A100" s="23" t="s">
        <v>40</v>
      </c>
      <c r="B100" s="13"/>
      <c r="D100" s="72">
        <f>SUM(D101:D103)</f>
        <v>159963468</v>
      </c>
      <c r="E100" s="72">
        <f>SUM(E101:E103)</f>
        <v>159933468</v>
      </c>
      <c r="F100" s="62">
        <f>(D100/E97)</f>
        <v>99.693352985718775</v>
      </c>
      <c r="G100" s="62">
        <f>(E100/G97)</f>
        <v>99.414990309222219</v>
      </c>
      <c r="H100" s="62">
        <f>(I100/H97)</f>
        <v>68.587806459613688</v>
      </c>
      <c r="I100" s="341">
        <f>SUM(I101:I103)</f>
        <v>111167734</v>
      </c>
    </row>
    <row r="101" spans="1:10">
      <c r="A101" s="40" t="s">
        <v>41</v>
      </c>
      <c r="B101" s="13"/>
      <c r="D101" s="73">
        <v>102587997</v>
      </c>
      <c r="E101" s="73">
        <v>98110337</v>
      </c>
      <c r="F101" s="65"/>
      <c r="G101" s="65"/>
      <c r="H101" s="63"/>
      <c r="I101" s="71">
        <v>98538647</v>
      </c>
    </row>
    <row r="102" spans="1:10">
      <c r="A102" s="40" t="s">
        <v>42</v>
      </c>
      <c r="B102" s="13"/>
      <c r="D102" s="73">
        <v>1332914</v>
      </c>
      <c r="E102" s="73">
        <v>4447660</v>
      </c>
      <c r="F102" s="65"/>
      <c r="G102" s="65"/>
      <c r="H102" s="63"/>
      <c r="I102" s="71">
        <v>4809562</v>
      </c>
    </row>
    <row r="103" spans="1:10">
      <c r="A103" s="40" t="s">
        <v>43</v>
      </c>
      <c r="B103" s="13"/>
      <c r="D103" s="73">
        <v>56042557</v>
      </c>
      <c r="E103" s="73">
        <v>57375471</v>
      </c>
      <c r="F103" s="65"/>
      <c r="G103" s="65"/>
      <c r="H103" s="63"/>
      <c r="I103" s="54">
        <v>7819525</v>
      </c>
    </row>
    <row r="104" spans="1:10">
      <c r="A104" s="23" t="s">
        <v>44</v>
      </c>
      <c r="B104" s="13"/>
      <c r="D104" s="72"/>
      <c r="E104" s="72"/>
      <c r="F104" s="62"/>
      <c r="G104" s="62"/>
      <c r="H104" s="62"/>
      <c r="I104" s="55"/>
    </row>
    <row r="105" spans="1:10">
      <c r="A105" s="40" t="s">
        <v>45</v>
      </c>
      <c r="B105" s="13"/>
      <c r="D105" s="73">
        <v>0</v>
      </c>
      <c r="E105" s="73">
        <v>0</v>
      </c>
      <c r="F105" s="65"/>
      <c r="G105" s="63"/>
      <c r="H105" s="63"/>
      <c r="I105" s="54">
        <v>0</v>
      </c>
    </row>
    <row r="106" spans="1:10">
      <c r="A106" s="40" t="s">
        <v>46</v>
      </c>
      <c r="B106" s="13"/>
      <c r="D106" s="73"/>
      <c r="E106" s="75"/>
      <c r="F106" s="65"/>
      <c r="G106" s="63"/>
      <c r="H106" s="63"/>
      <c r="I106" s="7"/>
    </row>
    <row r="107" spans="1:10">
      <c r="A107" s="23" t="s">
        <v>47</v>
      </c>
      <c r="B107" s="13"/>
      <c r="D107" s="63"/>
      <c r="E107" s="75"/>
      <c r="F107" s="186">
        <v>872.9</v>
      </c>
      <c r="G107" s="63">
        <v>701.1</v>
      </c>
      <c r="H107" s="63">
        <v>889</v>
      </c>
      <c r="I107" s="7"/>
      <c r="J107" s="45" t="s">
        <v>282</v>
      </c>
    </row>
    <row r="108" spans="1:10">
      <c r="A108" s="23" t="s">
        <v>48</v>
      </c>
      <c r="B108" s="13"/>
      <c r="D108" s="73">
        <v>155800000</v>
      </c>
      <c r="E108" s="73">
        <v>94400000</v>
      </c>
      <c r="F108" s="65">
        <f>(D108/E97)</f>
        <v>97.098572501410047</v>
      </c>
      <c r="G108" s="65">
        <f>(E108/G97)</f>
        <v>58.679244579318301</v>
      </c>
      <c r="H108" s="65">
        <f>(I108/H97)</f>
        <v>11.043867599451879</v>
      </c>
      <c r="I108" s="54">
        <v>17900000</v>
      </c>
    </row>
    <row r="109" spans="1:10">
      <c r="A109" s="23" t="s">
        <v>49</v>
      </c>
      <c r="B109" s="13"/>
      <c r="D109" s="63"/>
      <c r="E109" s="75"/>
      <c r="F109" s="97">
        <v>1739</v>
      </c>
      <c r="G109" s="97">
        <v>1679.8</v>
      </c>
      <c r="H109" s="97">
        <v>1707</v>
      </c>
      <c r="I109" s="7"/>
    </row>
    <row r="110" spans="1:10">
      <c r="A110" s="23" t="s">
        <v>50</v>
      </c>
      <c r="B110" s="13"/>
      <c r="D110" s="63"/>
      <c r="E110" s="75"/>
      <c r="F110" s="65">
        <v>279.8</v>
      </c>
      <c r="G110" s="63">
        <v>270.5</v>
      </c>
      <c r="H110" s="63">
        <v>260.7</v>
      </c>
      <c r="I110" s="7"/>
    </row>
    <row r="111" spans="1:10">
      <c r="A111" s="23" t="s">
        <v>277</v>
      </c>
      <c r="B111" s="13"/>
      <c r="D111" s="183">
        <v>0.50160000000000005</v>
      </c>
      <c r="E111" s="184">
        <v>0.52800000000000002</v>
      </c>
      <c r="F111" s="65"/>
      <c r="G111" s="63"/>
      <c r="H111" s="63"/>
      <c r="I111" s="185">
        <v>0.53200000000000003</v>
      </c>
    </row>
    <row r="112" spans="1:10" ht="15.75" thickBot="1">
      <c r="A112" s="33" t="s">
        <v>276</v>
      </c>
      <c r="B112" s="16"/>
      <c r="C112" s="34"/>
      <c r="D112" s="74">
        <f>(1431203312+1029525986)</f>
        <v>2460729298</v>
      </c>
      <c r="E112" s="168">
        <f>(1418992960+992476087)</f>
        <v>2411469047</v>
      </c>
      <c r="F112" s="76">
        <f>(D112/E97)</f>
        <v>1533.5898725814945</v>
      </c>
      <c r="G112" s="76">
        <f>(E112/G97)</f>
        <v>1498.974385639498</v>
      </c>
      <c r="H112" s="187">
        <f>(I112/H97)</f>
        <v>1480.5116457275349</v>
      </c>
      <c r="I112" s="169">
        <f>(1457667467+941959133)</f>
        <v>2399626600</v>
      </c>
    </row>
    <row r="113" spans="1:6">
      <c r="A113" s="26"/>
      <c r="B113" s="13"/>
    </row>
    <row r="114" spans="1:6" ht="15.75" thickBot="1">
      <c r="A114" s="26"/>
      <c r="B114" s="13"/>
      <c r="D114" s="117"/>
      <c r="E114" s="43"/>
      <c r="F114" s="42"/>
    </row>
    <row r="115" spans="1:6">
      <c r="A115" s="70" t="s">
        <v>184</v>
      </c>
      <c r="B115" s="170" t="s">
        <v>2</v>
      </c>
      <c r="C115" s="171" t="s">
        <v>3</v>
      </c>
      <c r="D115" s="117"/>
      <c r="E115" s="43"/>
      <c r="F115" s="42"/>
    </row>
    <row r="116" spans="1:6">
      <c r="A116" s="172" t="s">
        <v>185</v>
      </c>
      <c r="B116" s="139" t="s">
        <v>75</v>
      </c>
      <c r="C116" s="173"/>
      <c r="D116" s="30"/>
      <c r="E116" s="43"/>
      <c r="F116" s="42"/>
    </row>
    <row r="117" spans="1:6">
      <c r="A117" s="172" t="s">
        <v>186</v>
      </c>
      <c r="B117" s="139" t="s">
        <v>75</v>
      </c>
      <c r="C117" s="173"/>
    </row>
    <row r="118" spans="1:6">
      <c r="A118" s="172" t="s">
        <v>187</v>
      </c>
      <c r="B118" s="139"/>
      <c r="C118" s="173" t="s">
        <v>75</v>
      </c>
      <c r="D118" s="1"/>
    </row>
    <row r="119" spans="1:6">
      <c r="A119" s="172" t="s">
        <v>188</v>
      </c>
      <c r="B119" s="139"/>
      <c r="C119" s="173" t="s">
        <v>75</v>
      </c>
    </row>
    <row r="120" spans="1:6" ht="15.75" thickBot="1">
      <c r="A120" s="174" t="s">
        <v>189</v>
      </c>
      <c r="B120" s="175" t="s">
        <v>75</v>
      </c>
      <c r="C120" s="176"/>
    </row>
    <row r="121" spans="1:6">
      <c r="A121" s="44" t="s">
        <v>51</v>
      </c>
    </row>
    <row r="122" spans="1:6">
      <c r="A122" s="45" t="s">
        <v>339</v>
      </c>
    </row>
    <row r="123" spans="1:6">
      <c r="A123" s="45" t="s">
        <v>340</v>
      </c>
    </row>
    <row r="124" spans="1:6">
      <c r="A124" s="45" t="s">
        <v>341</v>
      </c>
    </row>
    <row r="125" spans="1:6">
      <c r="A125" s="45" t="s">
        <v>342</v>
      </c>
    </row>
    <row r="126" spans="1:6" ht="15.75" thickBot="1">
      <c r="A126" s="45"/>
    </row>
    <row r="127" spans="1:6">
      <c r="A127" s="70" t="s">
        <v>79</v>
      </c>
      <c r="B127" s="4"/>
    </row>
    <row r="128" spans="1:6" ht="15.75" thickBot="1">
      <c r="A128" s="344" t="s">
        <v>338</v>
      </c>
      <c r="B128" s="351">
        <f>(38/63)</f>
        <v>0.60317460317460314</v>
      </c>
    </row>
  </sheetData>
  <mergeCells count="1">
    <mergeCell ref="F4:G4"/>
  </mergeCells>
  <conditionalFormatting sqref="D11">
    <cfRule type="containsText" priority="3" operator="containsText" text="SI">
      <formula>NOT(ISERROR(SEARCH("SI",D11)))</formula>
    </cfRule>
  </conditionalFormatting>
  <conditionalFormatting sqref="D11">
    <cfRule type="colorScale" priority="4">
      <colorScale>
        <cfvo type="num" val="#REF!"/>
        <cfvo type="max"/>
        <color rgb="FFFF5757"/>
        <color rgb="FFFFEF9C"/>
      </colorScale>
    </cfRule>
  </conditionalFormatting>
  <hyperlinks>
    <hyperlink ref="D8" r:id="rId1" xr:uid="{00000000-0004-0000-0100-000000000000}"/>
    <hyperlink ref="D10" r:id="rId2" xr:uid="{00000000-0004-0000-0100-000001000000}"/>
    <hyperlink ref="D11" r:id="rId3" xr:uid="{00000000-0004-0000-0100-000002000000}"/>
    <hyperlink ref="D19" r:id="rId4" xr:uid="{00000000-0004-0000-0100-000003000000}"/>
    <hyperlink ref="D20" r:id="rId5" xr:uid="{00000000-0004-0000-0100-000004000000}"/>
    <hyperlink ref="D18" r:id="rId6" xr:uid="{00000000-0004-0000-0100-000005000000}"/>
    <hyperlink ref="D25" r:id="rId7" xr:uid="{00000000-0004-0000-0100-000006000000}"/>
    <hyperlink ref="H71" r:id="rId8" xr:uid="{00000000-0004-0000-0100-000007000000}"/>
    <hyperlink ref="J98" r:id="rId9" xr:uid="{00000000-0004-0000-0100-000008000000}"/>
    <hyperlink ref="J38" r:id="rId10" xr:uid="{00000000-0004-0000-0100-000009000000}"/>
    <hyperlink ref="F85" r:id="rId11" location="?rows=15&amp;start=30" xr:uid="{00000000-0004-0000-0100-00000A000000}"/>
    <hyperlink ref="E66" r:id="rId12" xr:uid="{00000000-0004-0000-0100-00000B000000}"/>
    <hyperlink ref="G18" r:id="rId13" xr:uid="{00000000-0004-0000-0100-00000C000000}"/>
    <hyperlink ref="J107" r:id="rId14" xr:uid="{00000000-0004-0000-0100-00000D000000}"/>
    <hyperlink ref="I72" r:id="rId15" xr:uid="{00000000-0004-0000-0100-00000E000000}"/>
    <hyperlink ref="A122" r:id="rId16" xr:uid="{00000000-0004-0000-0100-00000F000000}"/>
    <hyperlink ref="D34" r:id="rId17" xr:uid="{00000000-0004-0000-0100-000010000000}"/>
    <hyperlink ref="A124" r:id="rId18" xr:uid="{00000000-0004-0000-0100-000011000000}"/>
  </hyperlinks>
  <printOptions gridLines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9"/>
  <legacyDrawing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A68347D-5142-4D3F-9673-A7F9D203DCA3}">
            <xm:f>NOT(ISERROR(SEARCH(#REF!,D11)))</xm:f>
            <xm:f>#REF!</xm:f>
            <x14:dxf>
              <font>
                <b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ontainsText" priority="1" operator="containsText" id="{22BDB29B-3625-4C2C-A9B9-3BA2D10A4005}">
            <xm:f>NOT(ISERROR(SEARCH(#REF!,D11)))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J128"/>
  <sheetViews>
    <sheetView topLeftCell="A94" zoomScaleNormal="100" workbookViewId="0">
      <selection activeCell="B127" sqref="B127"/>
    </sheetView>
  </sheetViews>
  <sheetFormatPr baseColWidth="10" defaultRowHeight="15"/>
  <cols>
    <col min="1" max="1" width="92.42578125" customWidth="1"/>
    <col min="3" max="3" width="20" customWidth="1"/>
    <col min="4" max="4" width="19" customWidth="1"/>
    <col min="5" max="5" width="18.28515625" customWidth="1"/>
    <col min="6" max="6" width="16.140625" customWidth="1"/>
    <col min="9" max="9" width="16" customWidth="1"/>
  </cols>
  <sheetData>
    <row r="2" spans="1:9" ht="15.75" thickBot="1"/>
    <row r="3" spans="1:9">
      <c r="A3" s="2"/>
      <c r="B3" s="3"/>
      <c r="C3" s="4"/>
    </row>
    <row r="4" spans="1:9">
      <c r="A4" s="5" t="s">
        <v>0</v>
      </c>
      <c r="B4" s="6" t="s">
        <v>99</v>
      </c>
      <c r="C4" s="7"/>
      <c r="D4" s="131" t="s">
        <v>197</v>
      </c>
      <c r="E4" s="131" t="s">
        <v>198</v>
      </c>
      <c r="F4" s="131" t="s">
        <v>199</v>
      </c>
      <c r="G4" s="47"/>
      <c r="H4" s="47"/>
      <c r="I4" s="47"/>
    </row>
    <row r="5" spans="1:9" ht="15.75" thickBot="1">
      <c r="A5" s="8"/>
      <c r="B5" t="s">
        <v>103</v>
      </c>
      <c r="C5" s="7"/>
      <c r="G5" s="47"/>
      <c r="H5" s="47"/>
      <c r="I5" s="47"/>
    </row>
    <row r="6" spans="1:9">
      <c r="A6" s="9" t="s">
        <v>1</v>
      </c>
      <c r="B6" s="3"/>
      <c r="C6" s="4"/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/>
      <c r="C8" s="14" t="s">
        <v>75</v>
      </c>
    </row>
    <row r="9" spans="1:9">
      <c r="A9" s="12" t="s">
        <v>5</v>
      </c>
      <c r="B9" s="13"/>
      <c r="C9" s="14" t="s">
        <v>75</v>
      </c>
    </row>
    <row r="10" spans="1:9">
      <c r="A10" s="12" t="s">
        <v>6</v>
      </c>
      <c r="B10" s="13"/>
      <c r="C10" s="14" t="s">
        <v>75</v>
      </c>
    </row>
    <row r="11" spans="1:9">
      <c r="A11" s="12" t="s">
        <v>7</v>
      </c>
      <c r="B11" s="13"/>
      <c r="C11" s="14" t="s">
        <v>75</v>
      </c>
    </row>
    <row r="12" spans="1:9">
      <c r="A12" s="12" t="s">
        <v>8</v>
      </c>
      <c r="B12" s="13"/>
      <c r="C12" s="14" t="s">
        <v>75</v>
      </c>
    </row>
    <row r="13" spans="1:9" ht="15.75" thickBot="1">
      <c r="A13" s="15"/>
      <c r="B13" s="16"/>
      <c r="C13" s="17"/>
    </row>
    <row r="14" spans="1:9" ht="15.75" thickBot="1">
      <c r="A14" s="18"/>
    </row>
    <row r="15" spans="1:9">
      <c r="A15" s="9" t="s">
        <v>10</v>
      </c>
      <c r="B15" s="19"/>
      <c r="C15" s="4"/>
    </row>
    <row r="16" spans="1:9">
      <c r="A16" s="8"/>
      <c r="B16" s="10" t="s">
        <v>2</v>
      </c>
      <c r="C16" s="11" t="s">
        <v>3</v>
      </c>
    </row>
    <row r="17" spans="1:8">
      <c r="A17" s="12" t="s">
        <v>4</v>
      </c>
      <c r="B17" s="13"/>
      <c r="C17" s="14" t="s">
        <v>75</v>
      </c>
      <c r="D17" s="1"/>
    </row>
    <row r="18" spans="1:8">
      <c r="A18" s="12" t="s">
        <v>5</v>
      </c>
      <c r="B18" s="13"/>
      <c r="C18" s="14" t="s">
        <v>75</v>
      </c>
      <c r="D18" s="47"/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107" t="s">
        <v>126</v>
      </c>
    </row>
    <row r="26" spans="1:8">
      <c r="A26" s="12" t="s">
        <v>5</v>
      </c>
      <c r="B26" s="13" t="s">
        <v>75</v>
      </c>
      <c r="C26" s="14"/>
    </row>
    <row r="27" spans="1:8">
      <c r="A27" s="12" t="s">
        <v>6</v>
      </c>
      <c r="B27" s="13" t="s">
        <v>75</v>
      </c>
      <c r="C27" s="14"/>
    </row>
    <row r="28" spans="1:8">
      <c r="A28" s="12" t="s">
        <v>7</v>
      </c>
      <c r="B28" s="13"/>
      <c r="C28" s="14" t="s">
        <v>75</v>
      </c>
    </row>
    <row r="29" spans="1:8">
      <c r="A29" s="12" t="s">
        <v>8</v>
      </c>
      <c r="B29" s="13" t="s">
        <v>75</v>
      </c>
      <c r="C29" s="14"/>
    </row>
    <row r="30" spans="1:8">
      <c r="A30" s="12" t="s">
        <v>9</v>
      </c>
      <c r="B30" s="13" t="s">
        <v>75</v>
      </c>
      <c r="C30" s="14"/>
      <c r="G30" s="20"/>
      <c r="H30" s="13"/>
    </row>
    <row r="31" spans="1:8">
      <c r="A31" s="12" t="s">
        <v>12</v>
      </c>
      <c r="B31" s="13" t="s">
        <v>75</v>
      </c>
      <c r="C31" s="14"/>
      <c r="G31" s="20"/>
      <c r="H31" s="13"/>
    </row>
    <row r="32" spans="1:8">
      <c r="A32" s="12" t="s">
        <v>13</v>
      </c>
      <c r="B32" s="13"/>
      <c r="C32" s="14" t="s">
        <v>75</v>
      </c>
    </row>
    <row r="33" spans="1:10">
      <c r="A33" s="12" t="s">
        <v>14</v>
      </c>
      <c r="B33" s="13" t="s">
        <v>75</v>
      </c>
      <c r="C33" s="14"/>
    </row>
    <row r="34" spans="1:10" ht="15.75" thickBot="1">
      <c r="A34" s="15" t="s">
        <v>15</v>
      </c>
      <c r="B34" s="16" t="s">
        <v>75</v>
      </c>
      <c r="C34" s="17"/>
      <c r="D34" s="107" t="s">
        <v>125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66">
        <v>42736</v>
      </c>
      <c r="E38" s="4"/>
      <c r="F38" s="85">
        <v>42370</v>
      </c>
      <c r="G38" s="93"/>
      <c r="H38" s="93" t="s">
        <v>81</v>
      </c>
      <c r="I38" s="90"/>
      <c r="J38" s="45" t="s">
        <v>289</v>
      </c>
    </row>
    <row r="39" spans="1:10" ht="15.75" thickBot="1">
      <c r="A39" s="9" t="s">
        <v>88</v>
      </c>
      <c r="B39" s="19"/>
      <c r="C39" s="3"/>
      <c r="D39" s="82">
        <v>99013</v>
      </c>
      <c r="E39" s="4"/>
      <c r="F39" s="82">
        <v>98255</v>
      </c>
      <c r="G39" s="81"/>
      <c r="H39" s="108">
        <v>97586</v>
      </c>
      <c r="I39" s="91"/>
    </row>
    <row r="40" spans="1:10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212" t="s">
        <v>80</v>
      </c>
      <c r="J40" s="13"/>
    </row>
    <row r="41" spans="1:10">
      <c r="A41" s="23" t="s">
        <v>19</v>
      </c>
      <c r="B41" s="13" t="s">
        <v>75</v>
      </c>
      <c r="C41" s="13"/>
      <c r="D41" s="135">
        <f>(D42+D53+D59)</f>
        <v>45331.03</v>
      </c>
      <c r="E41" s="136">
        <f>(D41/D39)*1000</f>
        <v>457.82907295001667</v>
      </c>
      <c r="F41" s="135">
        <f>(F42+F53+F59)</f>
        <v>43250.02</v>
      </c>
      <c r="G41" s="134">
        <f>(F41/F39)*1000</f>
        <v>440.18136481603989</v>
      </c>
      <c r="H41" s="135">
        <f>(H42+H53+H59)</f>
        <v>40829.009999999995</v>
      </c>
      <c r="I41" s="134">
        <f>(H41/H39)*1000</f>
        <v>418.39003545590555</v>
      </c>
      <c r="J41" s="41"/>
    </row>
    <row r="42" spans="1:10">
      <c r="A42" s="23" t="s">
        <v>57</v>
      </c>
      <c r="B42" s="13" t="s">
        <v>75</v>
      </c>
      <c r="C42" s="13"/>
      <c r="D42" s="135">
        <f>SUM(D43:D52)</f>
        <v>43283.07</v>
      </c>
      <c r="E42" s="136">
        <f>(D42/D39)*1000</f>
        <v>437.14532435134777</v>
      </c>
      <c r="F42" s="135">
        <f>SUM(F44:F52)</f>
        <v>41312.759999999995</v>
      </c>
      <c r="G42" s="136">
        <f>(F42/F39)*1000</f>
        <v>420.46470917510555</v>
      </c>
      <c r="H42" s="135">
        <f>SUM(H44:H52)</f>
        <v>38960.469999999994</v>
      </c>
      <c r="I42" s="134">
        <f>(H42/H39)*1000</f>
        <v>399.2424118213678</v>
      </c>
    </row>
    <row r="43" spans="1:10">
      <c r="A43" s="24" t="s">
        <v>58</v>
      </c>
      <c r="B43" s="13"/>
      <c r="C43" s="13" t="s">
        <v>75</v>
      </c>
      <c r="D43" s="95"/>
      <c r="E43" s="88"/>
      <c r="F43" s="95"/>
      <c r="G43" s="88"/>
      <c r="H43" s="95"/>
      <c r="I43" s="89"/>
    </row>
    <row r="44" spans="1:10">
      <c r="A44" s="24" t="s">
        <v>20</v>
      </c>
      <c r="B44" s="13" t="s">
        <v>75</v>
      </c>
      <c r="C44" s="13"/>
      <c r="D44" s="95">
        <v>8619.7199999999993</v>
      </c>
      <c r="E44" s="88">
        <f>(D44/D39)*1000</f>
        <v>87.056447133204713</v>
      </c>
      <c r="F44" s="95">
        <v>8343.94</v>
      </c>
      <c r="G44" s="88">
        <f>(F44/F39)</f>
        <v>8.4921276270927687E-2</v>
      </c>
      <c r="H44" s="95">
        <v>8419.98</v>
      </c>
      <c r="I44" s="89">
        <f>(H44/H39)*1000</f>
        <v>86.282663496813058</v>
      </c>
    </row>
    <row r="45" spans="1:10">
      <c r="A45" s="24" t="s">
        <v>21</v>
      </c>
      <c r="B45" s="26"/>
      <c r="C45" s="13" t="s">
        <v>75</v>
      </c>
      <c r="D45" s="95">
        <v>22877</v>
      </c>
      <c r="E45" s="88">
        <f>(D45/D39)*1000</f>
        <v>231.05046812034783</v>
      </c>
      <c r="F45" s="95">
        <v>21926</v>
      </c>
      <c r="G45" s="88">
        <f>(F45/F39)*1000</f>
        <v>223.15403796244465</v>
      </c>
      <c r="H45" s="95">
        <v>21301</v>
      </c>
      <c r="I45" s="89">
        <f>(H45/H39)*1000</f>
        <v>218.27926136945874</v>
      </c>
    </row>
    <row r="46" spans="1:10">
      <c r="A46" s="24" t="s">
        <v>59</v>
      </c>
      <c r="B46" s="13" t="s">
        <v>75</v>
      </c>
      <c r="C46" s="13"/>
      <c r="D46" s="95">
        <v>2993.57</v>
      </c>
      <c r="E46" s="88">
        <f>(D46/D39)*1000</f>
        <v>30.234110672335955</v>
      </c>
      <c r="F46" s="95">
        <v>2928.27</v>
      </c>
      <c r="G46" s="88">
        <f>(F46/F39)*1000</f>
        <v>29.802758129357283</v>
      </c>
      <c r="H46" s="95">
        <v>2786.71</v>
      </c>
      <c r="I46" s="89">
        <f>(H46/H39)*1000</f>
        <v>28.556452769864528</v>
      </c>
    </row>
    <row r="47" spans="1:10">
      <c r="A47" s="24" t="s">
        <v>60</v>
      </c>
      <c r="B47" s="13" t="s">
        <v>75</v>
      </c>
      <c r="C47" s="13"/>
      <c r="D47" s="95">
        <v>1818.32</v>
      </c>
      <c r="E47" s="88">
        <f>(D47/D39)*1000</f>
        <v>18.364457192489876</v>
      </c>
      <c r="F47" s="95">
        <v>1639.79</v>
      </c>
      <c r="G47" s="88">
        <f>(F47/F39)*1000</f>
        <v>16.689125235356979</v>
      </c>
      <c r="H47" s="95">
        <v>1574.58</v>
      </c>
      <c r="I47" s="89">
        <f>(H47/H39)*1000</f>
        <v>16.135306293935603</v>
      </c>
    </row>
    <row r="48" spans="1:10">
      <c r="A48" s="24" t="s">
        <v>61</v>
      </c>
      <c r="B48" s="13" t="s">
        <v>75</v>
      </c>
      <c r="C48" s="13"/>
      <c r="D48" s="95">
        <v>2056.4499999999998</v>
      </c>
      <c r="E48" s="88">
        <f>(D48/D39)*1000</f>
        <v>20.769494914809165</v>
      </c>
      <c r="F48" s="95">
        <v>1928.71</v>
      </c>
      <c r="G48" s="88">
        <f>(F48/F39)*1000</f>
        <v>19.62963716859193</v>
      </c>
      <c r="H48" s="95">
        <v>1951.56</v>
      </c>
      <c r="I48" s="89">
        <f>(H48/H39)*1000</f>
        <v>19.998360420552128</v>
      </c>
    </row>
    <row r="49" spans="1:9">
      <c r="A49" s="24" t="s">
        <v>22</v>
      </c>
      <c r="B49" s="13" t="s">
        <v>75</v>
      </c>
      <c r="C49" s="13"/>
      <c r="D49" s="95">
        <v>19.559999999999999</v>
      </c>
      <c r="E49" s="88">
        <f>(D49/D39)*1000</f>
        <v>0.19754981669073757</v>
      </c>
      <c r="F49" s="95">
        <v>22.43</v>
      </c>
      <c r="G49" s="88">
        <f>(F49/F39)*1000</f>
        <v>0.22828354791104777</v>
      </c>
      <c r="H49" s="95">
        <v>11.82</v>
      </c>
      <c r="I49" s="89">
        <f>(H49/H39)*1000</f>
        <v>0.121123931711516</v>
      </c>
    </row>
    <row r="50" spans="1:9">
      <c r="A50" s="24" t="s">
        <v>23</v>
      </c>
      <c r="B50" s="13" t="s">
        <v>75</v>
      </c>
      <c r="C50" s="13"/>
      <c r="D50" s="95">
        <v>250.74</v>
      </c>
      <c r="E50" s="88">
        <f>(D50/D39)*1000</f>
        <v>2.5323947360447621</v>
      </c>
      <c r="F50" s="95">
        <v>235.2</v>
      </c>
      <c r="G50" s="88">
        <f>(F50/F39)*1000</f>
        <v>2.3937713093481245</v>
      </c>
      <c r="H50" s="95">
        <v>118.29</v>
      </c>
      <c r="I50" s="89">
        <f>(H50/H39)*1000</f>
        <v>1.2121615805545878</v>
      </c>
    </row>
    <row r="51" spans="1:9">
      <c r="A51" s="24" t="s">
        <v>54</v>
      </c>
      <c r="B51" s="13" t="s">
        <v>75</v>
      </c>
      <c r="C51" s="13"/>
      <c r="D51" s="95">
        <v>560.41</v>
      </c>
      <c r="E51" s="88">
        <f>(D51/D39)*1000</f>
        <v>5.6599638431317096</v>
      </c>
      <c r="F51" s="95">
        <v>558.41999999999996</v>
      </c>
      <c r="G51" s="88">
        <f>(F51/F39)*1000</f>
        <v>5.6833748918630098</v>
      </c>
      <c r="H51" s="95">
        <v>456.43</v>
      </c>
      <c r="I51" s="89">
        <f>(H51/H39)*1000</f>
        <v>4.6772077962002747</v>
      </c>
    </row>
    <row r="52" spans="1:9">
      <c r="A52" s="24" t="s">
        <v>62</v>
      </c>
      <c r="B52" s="13" t="s">
        <v>75</v>
      </c>
      <c r="C52" s="13"/>
      <c r="D52" s="95">
        <v>4087.3</v>
      </c>
      <c r="E52" s="88">
        <f>(D52/D39)*1000</f>
        <v>41.280437922293039</v>
      </c>
      <c r="F52" s="95">
        <v>3730</v>
      </c>
      <c r="G52" s="88">
        <f>(F52/F39)*1000</f>
        <v>37.962444659304872</v>
      </c>
      <c r="H52" s="95">
        <v>2340.1</v>
      </c>
      <c r="I52" s="89">
        <f>(H52/H39)*1000</f>
        <v>23.979874162277373</v>
      </c>
    </row>
    <row r="53" spans="1:9">
      <c r="A53" s="23" t="s">
        <v>331</v>
      </c>
      <c r="B53" s="13"/>
      <c r="C53" s="13" t="s">
        <v>75</v>
      </c>
      <c r="D53" s="135">
        <f>SUM(D54:D58)</f>
        <v>2047.96</v>
      </c>
      <c r="E53" s="88">
        <f>(D53/D39)*1000</f>
        <v>20.683748598668863</v>
      </c>
      <c r="F53" s="135">
        <f>SUM(F54:F58)</f>
        <v>1937.26</v>
      </c>
      <c r="G53" s="88">
        <f>(F53/F39)*1000</f>
        <v>19.716655640934306</v>
      </c>
      <c r="H53" s="135">
        <f>SUM(H54:H58)</f>
        <v>1868.54</v>
      </c>
      <c r="I53" s="134">
        <f>(H53/H39)*1000</f>
        <v>19.147623634537741</v>
      </c>
    </row>
    <row r="54" spans="1:9">
      <c r="A54" s="24" t="s">
        <v>332</v>
      </c>
      <c r="B54" s="13"/>
      <c r="C54" s="13" t="s">
        <v>75</v>
      </c>
      <c r="D54" s="95"/>
      <c r="E54" s="88">
        <f>(D54/D39)*1000</f>
        <v>0</v>
      </c>
      <c r="F54" s="95"/>
      <c r="G54" s="88">
        <f>(F54/F39)*1000</f>
        <v>0</v>
      </c>
      <c r="H54" s="95"/>
      <c r="I54" s="89">
        <f>(H54/H39)*1000</f>
        <v>0</v>
      </c>
    </row>
    <row r="55" spans="1:9">
      <c r="A55" s="24" t="s">
        <v>24</v>
      </c>
      <c r="B55" s="13"/>
      <c r="C55" s="13" t="s">
        <v>75</v>
      </c>
      <c r="D55" s="95">
        <v>1649</v>
      </c>
      <c r="E55" s="88">
        <f>(D55/D39)*1000</f>
        <v>16.654378717946127</v>
      </c>
      <c r="F55" s="95">
        <v>1411</v>
      </c>
      <c r="G55" s="88">
        <f>(F55/F39)*1000</f>
        <v>14.360592336267874</v>
      </c>
      <c r="H55" s="95">
        <v>1577</v>
      </c>
      <c r="I55" s="89">
        <f>(H55/H39)*1000</f>
        <v>16.160104933084664</v>
      </c>
    </row>
    <row r="56" spans="1:9">
      <c r="A56" s="24" t="s">
        <v>63</v>
      </c>
      <c r="B56" s="13" t="s">
        <v>75</v>
      </c>
      <c r="C56" s="13"/>
      <c r="D56" s="95">
        <v>398.96</v>
      </c>
      <c r="E56" s="88">
        <f>(D56/D39)*1000</f>
        <v>4.0293698807227329</v>
      </c>
      <c r="F56" s="95">
        <v>526.26</v>
      </c>
      <c r="G56" s="88">
        <f>(F56/F39)*1000</f>
        <v>5.3560633046664288</v>
      </c>
      <c r="H56" s="95">
        <v>291.54000000000002</v>
      </c>
      <c r="I56" s="89">
        <f>(H56/H39)*1000</f>
        <v>2.9875187014530775</v>
      </c>
    </row>
    <row r="57" spans="1:9">
      <c r="A57" s="24" t="s">
        <v>330</v>
      </c>
      <c r="B57" s="13"/>
      <c r="C57" s="13" t="s">
        <v>75</v>
      </c>
      <c r="D57" s="94"/>
      <c r="E57" s="88">
        <f>(D57/D39)*1000</f>
        <v>0</v>
      </c>
      <c r="F57" s="94"/>
      <c r="G57" s="88">
        <f>(F57/F39)*1000</f>
        <v>0</v>
      </c>
      <c r="H57" s="95"/>
      <c r="I57" s="89">
        <f>(H57/H39)*1000</f>
        <v>0</v>
      </c>
    </row>
    <row r="58" spans="1:9">
      <c r="A58" s="24" t="s">
        <v>64</v>
      </c>
      <c r="B58" s="13"/>
      <c r="C58" s="13" t="s">
        <v>75</v>
      </c>
      <c r="D58" s="95"/>
      <c r="E58" s="88">
        <f>(D58/D39)*1000</f>
        <v>0</v>
      </c>
      <c r="F58" s="95"/>
      <c r="G58" s="88">
        <f>(F58/F39)*1000</f>
        <v>0</v>
      </c>
      <c r="H58" s="95"/>
      <c r="I58" s="89">
        <f>(H58/H39)*1000</f>
        <v>0</v>
      </c>
    </row>
    <row r="59" spans="1:9">
      <c r="A59" s="23" t="s">
        <v>25</v>
      </c>
      <c r="B59" s="13"/>
      <c r="C59" s="13" t="s">
        <v>75</v>
      </c>
      <c r="D59" s="135"/>
      <c r="E59" s="88">
        <f>(D59/D39)*1000</f>
        <v>0</v>
      </c>
      <c r="F59" s="135"/>
      <c r="G59" s="88">
        <f>(F59/F39)*1000</f>
        <v>0</v>
      </c>
      <c r="H59" s="135"/>
      <c r="I59" s="134">
        <f>(H59/H39)*1000</f>
        <v>0</v>
      </c>
    </row>
    <row r="60" spans="1:9">
      <c r="A60" s="27" t="s">
        <v>26</v>
      </c>
      <c r="B60" s="13"/>
      <c r="C60" s="13" t="s">
        <v>75</v>
      </c>
    </row>
    <row r="61" spans="1:9">
      <c r="A61" s="27" t="s">
        <v>55</v>
      </c>
      <c r="B61" s="13" t="s">
        <v>75</v>
      </c>
      <c r="C61" s="13"/>
      <c r="D61" s="95"/>
      <c r="E61" s="88">
        <f>(D61/D39)*1000</f>
        <v>0</v>
      </c>
      <c r="F61" s="95"/>
      <c r="G61" s="88">
        <f>(F61/F39)*1000</f>
        <v>0</v>
      </c>
      <c r="H61" s="95"/>
      <c r="I61" s="89">
        <f>(H61/H39)*1000</f>
        <v>0</v>
      </c>
    </row>
    <row r="62" spans="1:9" ht="15.75" thickBot="1">
      <c r="A62" s="67" t="s">
        <v>56</v>
      </c>
      <c r="B62" s="16" t="s">
        <v>75</v>
      </c>
      <c r="C62" s="16"/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B63" s="13"/>
      <c r="C63" s="13"/>
      <c r="D63" s="25"/>
      <c r="H63" s="31"/>
    </row>
    <row r="64" spans="1:9" ht="15.75" thickBot="1">
      <c r="A64" s="27"/>
      <c r="B64" s="13"/>
      <c r="C64" s="13"/>
      <c r="D64" s="25"/>
    </row>
    <row r="65" spans="1:8">
      <c r="A65" s="146" t="s">
        <v>65</v>
      </c>
      <c r="B65" s="153" t="s">
        <v>2</v>
      </c>
      <c r="C65" s="154" t="s">
        <v>3</v>
      </c>
      <c r="D65" s="28"/>
      <c r="E65" s="45" t="s">
        <v>289</v>
      </c>
    </row>
    <row r="66" spans="1:8" ht="15.75" thickBot="1">
      <c r="A66" s="15" t="s">
        <v>290</v>
      </c>
      <c r="B66" s="16" t="s">
        <v>77</v>
      </c>
      <c r="C66" s="17"/>
      <c r="D66" s="166"/>
    </row>
    <row r="67" spans="1:8" ht="15.75" thickBot="1">
      <c r="A67" s="12"/>
      <c r="B67" s="13"/>
      <c r="C67" s="13"/>
      <c r="D67" s="49"/>
    </row>
    <row r="68" spans="1:8">
      <c r="A68" s="146" t="s">
        <v>66</v>
      </c>
      <c r="B68" s="153" t="s">
        <v>2</v>
      </c>
      <c r="C68" s="154" t="s">
        <v>3</v>
      </c>
      <c r="D68" s="13"/>
    </row>
    <row r="69" spans="1:8" ht="15.75" thickBot="1">
      <c r="A69" s="15"/>
      <c r="B69" s="16"/>
      <c r="C69" s="17" t="s">
        <v>75</v>
      </c>
    </row>
    <row r="70" spans="1:8" ht="15.75" thickBot="1">
      <c r="A70" s="12"/>
      <c r="B70" s="13"/>
      <c r="C70" s="13"/>
    </row>
    <row r="71" spans="1:8">
      <c r="A71" s="146" t="s">
        <v>74</v>
      </c>
      <c r="B71" s="53"/>
      <c r="C71" s="53" t="s">
        <v>75</v>
      </c>
      <c r="D71" s="147"/>
      <c r="E71" s="57" t="s">
        <v>27</v>
      </c>
      <c r="F71" s="68" t="s">
        <v>73</v>
      </c>
    </row>
    <row r="72" spans="1:8">
      <c r="A72" s="12" t="s">
        <v>28</v>
      </c>
      <c r="B72" s="13"/>
      <c r="C72" s="13" t="s">
        <v>75</v>
      </c>
      <c r="D72" s="107"/>
      <c r="E72" s="56"/>
      <c r="F72" s="54"/>
    </row>
    <row r="73" spans="1:8">
      <c r="A73" s="12" t="s">
        <v>67</v>
      </c>
      <c r="B73" s="13"/>
      <c r="C73" s="13" t="s">
        <v>75</v>
      </c>
      <c r="D73" s="25"/>
      <c r="E73" s="56"/>
      <c r="F73" s="54"/>
      <c r="H73" s="47"/>
    </row>
    <row r="74" spans="1:8">
      <c r="A74" s="12" t="s">
        <v>68</v>
      </c>
      <c r="B74" s="13"/>
      <c r="C74" s="13" t="s">
        <v>75</v>
      </c>
      <c r="D74" s="25"/>
      <c r="E74" s="83"/>
      <c r="F74" s="54"/>
    </row>
    <row r="75" spans="1:8">
      <c r="A75" s="12" t="s">
        <v>69</v>
      </c>
      <c r="B75" s="13"/>
      <c r="C75" s="13" t="s">
        <v>75</v>
      </c>
      <c r="D75" s="25"/>
      <c r="E75" s="56"/>
      <c r="F75" s="54"/>
    </row>
    <row r="76" spans="1:8">
      <c r="A76" s="12" t="s">
        <v>71</v>
      </c>
      <c r="B76" s="13"/>
      <c r="C76" s="13" t="s">
        <v>75</v>
      </c>
      <c r="D76" s="30"/>
      <c r="E76" s="31"/>
      <c r="F76" s="149"/>
    </row>
    <row r="77" spans="1:8">
      <c r="A77" s="12" t="s">
        <v>70</v>
      </c>
      <c r="B77" s="13"/>
      <c r="C77" s="13" t="s">
        <v>75</v>
      </c>
      <c r="D77" s="30"/>
      <c r="E77" s="29"/>
      <c r="F77" s="150"/>
    </row>
    <row r="78" spans="1:8" ht="15.75" thickBot="1">
      <c r="A78" s="15" t="s">
        <v>281</v>
      </c>
      <c r="B78" s="16"/>
      <c r="C78" s="16" t="s">
        <v>75</v>
      </c>
      <c r="D78" s="151"/>
      <c r="E78" s="195"/>
      <c r="F78" s="35"/>
    </row>
    <row r="79" spans="1:8" ht="15.75" thickBot="1">
      <c r="A79" s="12"/>
      <c r="B79" s="13"/>
      <c r="C79" s="13"/>
      <c r="D79" s="50"/>
      <c r="E79" s="30"/>
    </row>
    <row r="80" spans="1:8" ht="15.75" thickBot="1">
      <c r="A80" s="340" t="s">
        <v>333</v>
      </c>
      <c r="B80" s="160"/>
      <c r="C80" s="198" t="s">
        <v>75</v>
      </c>
      <c r="D80" s="50"/>
      <c r="E80" s="30"/>
    </row>
    <row r="81" spans="1:6" ht="15.75" thickBot="1">
      <c r="A81" s="12"/>
      <c r="B81" s="338"/>
      <c r="C81" s="338"/>
      <c r="D81" s="50"/>
      <c r="E81" s="30"/>
    </row>
    <row r="82" spans="1:6" ht="15.75" thickBot="1">
      <c r="A82" s="197" t="s">
        <v>334</v>
      </c>
      <c r="B82" s="157" t="s">
        <v>75</v>
      </c>
      <c r="C82" s="80"/>
      <c r="D82" s="199" t="s">
        <v>127</v>
      </c>
    </row>
    <row r="83" spans="1:6" ht="15.75" thickBot="1">
      <c r="A83" s="207"/>
      <c r="B83" s="10"/>
      <c r="C83" s="10"/>
      <c r="D83" s="30"/>
    </row>
    <row r="84" spans="1:6">
      <c r="A84" s="146" t="s">
        <v>335</v>
      </c>
      <c r="B84" s="153"/>
      <c r="C84" s="154" t="s">
        <v>75</v>
      </c>
    </row>
    <row r="85" spans="1:6" ht="15.75" thickBot="1">
      <c r="A85" s="15"/>
      <c r="B85" s="16"/>
      <c r="C85" s="17"/>
    </row>
    <row r="86" spans="1:6" ht="15.75" thickBot="1">
      <c r="A86" s="12"/>
      <c r="B86" s="13"/>
      <c r="C86" s="13"/>
    </row>
    <row r="87" spans="1:6">
      <c r="A87" s="146" t="s">
        <v>336</v>
      </c>
      <c r="B87" s="53" t="s">
        <v>75</v>
      </c>
      <c r="C87" s="53"/>
      <c r="D87" s="200">
        <v>32751.66</v>
      </c>
      <c r="E87" s="107" t="s">
        <v>128</v>
      </c>
      <c r="F87" s="32"/>
    </row>
    <row r="88" spans="1:6">
      <c r="A88" s="12" t="s">
        <v>85</v>
      </c>
      <c r="B88" s="10"/>
      <c r="C88" s="13"/>
      <c r="D88" s="11"/>
    </row>
    <row r="89" spans="1:6" ht="15.75" thickBot="1">
      <c r="A89" s="33" t="s">
        <v>337</v>
      </c>
      <c r="B89" s="16" t="s">
        <v>75</v>
      </c>
      <c r="C89" s="16"/>
      <c r="D89" s="35"/>
    </row>
    <row r="90" spans="1:6" ht="15.75" thickBot="1">
      <c r="A90" s="23"/>
      <c r="B90" s="13"/>
      <c r="C90" s="13"/>
    </row>
    <row r="91" spans="1:6">
      <c r="A91" s="9" t="s">
        <v>288</v>
      </c>
      <c r="B91" s="53"/>
      <c r="C91" s="53"/>
      <c r="D91" s="3"/>
      <c r="E91" s="4"/>
    </row>
    <row r="92" spans="1:6">
      <c r="A92" s="8"/>
      <c r="B92" s="10" t="s">
        <v>2</v>
      </c>
      <c r="C92" s="10" t="s">
        <v>3</v>
      </c>
      <c r="D92" s="1" t="s">
        <v>17</v>
      </c>
      <c r="E92" s="7" t="s">
        <v>29</v>
      </c>
    </row>
    <row r="93" spans="1:6">
      <c r="A93" s="24" t="s">
        <v>30</v>
      </c>
      <c r="B93" s="13"/>
      <c r="C93" s="13" t="s">
        <v>75</v>
      </c>
      <c r="D93" s="30"/>
      <c r="E93" s="209"/>
      <c r="F93" s="36"/>
    </row>
    <row r="94" spans="1:6">
      <c r="A94" s="24" t="s">
        <v>31</v>
      </c>
      <c r="C94" s="13" t="s">
        <v>75</v>
      </c>
      <c r="D94" s="32"/>
      <c r="E94" s="7"/>
    </row>
    <row r="95" spans="1:6">
      <c r="A95" s="24" t="s">
        <v>32</v>
      </c>
      <c r="B95" s="13"/>
      <c r="C95" s="13" t="s">
        <v>75</v>
      </c>
      <c r="D95" s="30"/>
      <c r="E95" s="209">
        <f>(D95/204621)</f>
        <v>0</v>
      </c>
      <c r="F95" s="36"/>
    </row>
    <row r="96" spans="1:6" ht="15.75" thickBot="1">
      <c r="A96" s="38" t="s">
        <v>33</v>
      </c>
      <c r="B96" s="16"/>
      <c r="C96" s="16" t="s">
        <v>75</v>
      </c>
      <c r="D96" s="39"/>
      <c r="E96" s="35"/>
    </row>
    <row r="97" spans="1:10" ht="15.75" thickBot="1">
      <c r="A97" s="37"/>
      <c r="B97" s="13"/>
      <c r="C97" s="13"/>
      <c r="D97" s="32"/>
    </row>
    <row r="98" spans="1:10" ht="15.75" thickBot="1">
      <c r="A98" s="37"/>
      <c r="B98" s="13"/>
      <c r="C98" s="13"/>
      <c r="D98" s="210"/>
      <c r="E98" s="70">
        <v>2015</v>
      </c>
      <c r="F98" s="57"/>
      <c r="G98" s="57">
        <v>2016</v>
      </c>
      <c r="H98" s="68">
        <v>2017</v>
      </c>
      <c r="I98" s="4"/>
    </row>
    <row r="99" spans="1:10" ht="15.75" thickBot="1">
      <c r="A99" s="37"/>
      <c r="D99" s="58" t="s">
        <v>34</v>
      </c>
      <c r="E99" s="211">
        <v>97586</v>
      </c>
      <c r="F99" s="59"/>
      <c r="G99" s="82">
        <v>98255</v>
      </c>
      <c r="H99" s="82">
        <v>99013</v>
      </c>
      <c r="I99" s="60"/>
    </row>
    <row r="100" spans="1:10" ht="15.75" thickBot="1">
      <c r="A100" s="9" t="s">
        <v>35</v>
      </c>
      <c r="B100" s="3" t="s">
        <v>75</v>
      </c>
      <c r="C100" s="3"/>
      <c r="D100" s="208"/>
      <c r="E100" s="34"/>
      <c r="F100" s="34"/>
      <c r="G100" s="35"/>
      <c r="H100" s="46"/>
      <c r="I100" s="35"/>
    </row>
    <row r="101" spans="1:10" ht="15.75" thickBot="1">
      <c r="A101" s="40"/>
      <c r="B101" s="1" t="s">
        <v>2</v>
      </c>
      <c r="C101" s="1" t="s">
        <v>3</v>
      </c>
      <c r="D101" s="64" t="s">
        <v>36</v>
      </c>
      <c r="E101" s="64" t="s">
        <v>37</v>
      </c>
      <c r="F101" s="64" t="s">
        <v>38</v>
      </c>
      <c r="G101" s="64" t="s">
        <v>39</v>
      </c>
      <c r="H101" s="64" t="s">
        <v>53</v>
      </c>
      <c r="I101" s="77" t="s">
        <v>72</v>
      </c>
    </row>
    <row r="102" spans="1:10">
      <c r="A102" s="23" t="s">
        <v>40</v>
      </c>
      <c r="B102" s="13"/>
      <c r="D102" s="72"/>
      <c r="E102" s="72"/>
      <c r="F102" s="62">
        <f>(D102/E99)</f>
        <v>0</v>
      </c>
      <c r="G102" s="62">
        <f>(E102/G99)</f>
        <v>0</v>
      </c>
      <c r="H102" s="62">
        <f>(I102/H99)</f>
        <v>124.49433912718531</v>
      </c>
      <c r="I102" s="348">
        <f>SUM(I103:I105)</f>
        <v>12326558</v>
      </c>
      <c r="J102" s="107" t="s">
        <v>129</v>
      </c>
    </row>
    <row r="103" spans="1:10">
      <c r="A103" s="40" t="s">
        <v>41</v>
      </c>
      <c r="B103" s="13"/>
      <c r="D103" s="73"/>
      <c r="E103" s="73"/>
      <c r="F103" s="65">
        <f>(D103/E99)</f>
        <v>0</v>
      </c>
      <c r="G103" s="65">
        <f>(E103/G99)</f>
        <v>0</v>
      </c>
      <c r="H103" s="63"/>
      <c r="I103" s="71">
        <v>7189745</v>
      </c>
    </row>
    <row r="104" spans="1:10">
      <c r="A104" s="40" t="s">
        <v>42</v>
      </c>
      <c r="B104" s="13"/>
      <c r="D104" s="73"/>
      <c r="E104" s="73"/>
      <c r="F104" s="65">
        <f>(D104/E99)</f>
        <v>0</v>
      </c>
      <c r="G104" s="65">
        <f>(E104/G99)</f>
        <v>0</v>
      </c>
      <c r="H104" s="63"/>
      <c r="I104" s="71">
        <v>2045642</v>
      </c>
    </row>
    <row r="105" spans="1:10">
      <c r="A105" s="40" t="s">
        <v>43</v>
      </c>
      <c r="B105" s="13"/>
      <c r="D105" s="73"/>
      <c r="E105" s="73"/>
      <c r="F105" s="65">
        <f>(D105/E99)</f>
        <v>0</v>
      </c>
      <c r="G105" s="65">
        <f>(E105/G99)</f>
        <v>0</v>
      </c>
      <c r="H105" s="63"/>
      <c r="I105" s="54">
        <v>3091171</v>
      </c>
    </row>
    <row r="106" spans="1:10">
      <c r="A106" s="23" t="s">
        <v>44</v>
      </c>
      <c r="B106" s="13"/>
      <c r="D106" s="72"/>
      <c r="E106" s="72"/>
      <c r="F106" s="62">
        <f>(D106/E99)</f>
        <v>0</v>
      </c>
      <c r="G106" s="62">
        <f>(E106/G99)</f>
        <v>0</v>
      </c>
      <c r="H106" s="62">
        <f>(I106/H99)</f>
        <v>105.94876430367729</v>
      </c>
      <c r="I106" s="349">
        <f>SUM(I107:I108)</f>
        <v>10490305</v>
      </c>
    </row>
    <row r="107" spans="1:10">
      <c r="A107" s="40" t="s">
        <v>45</v>
      </c>
      <c r="B107" s="13"/>
      <c r="D107" s="73"/>
      <c r="E107" s="73"/>
      <c r="F107" s="65"/>
      <c r="G107" s="63"/>
      <c r="H107" s="63"/>
      <c r="I107" s="54">
        <v>10465305</v>
      </c>
    </row>
    <row r="108" spans="1:10">
      <c r="A108" s="40" t="s">
        <v>46</v>
      </c>
      <c r="B108" s="13"/>
      <c r="D108" s="73"/>
      <c r="E108" s="73"/>
      <c r="F108" s="65"/>
      <c r="G108" s="63"/>
      <c r="H108" s="63"/>
      <c r="I108" s="54">
        <v>25000</v>
      </c>
    </row>
    <row r="109" spans="1:10">
      <c r="A109" s="23" t="s">
        <v>47</v>
      </c>
      <c r="B109" s="13"/>
      <c r="D109" s="97">
        <v>70933600</v>
      </c>
      <c r="E109" s="97">
        <v>72038037</v>
      </c>
      <c r="F109" s="97">
        <f>(D109/E99)</f>
        <v>726.88295452216505</v>
      </c>
      <c r="G109" s="97">
        <f>(E109/G99)</f>
        <v>733.17426085186503</v>
      </c>
      <c r="H109" s="97">
        <f>(I109/H99)</f>
        <v>757.31906921313362</v>
      </c>
      <c r="I109" s="54">
        <v>74984433</v>
      </c>
    </row>
    <row r="110" spans="1:10">
      <c r="A110" s="23" t="s">
        <v>48</v>
      </c>
      <c r="B110" s="13"/>
      <c r="D110" s="97"/>
      <c r="E110" s="97"/>
      <c r="F110" s="214">
        <v>151.99</v>
      </c>
      <c r="G110" s="97"/>
      <c r="H110" s="102">
        <v>110.74</v>
      </c>
      <c r="I110" s="98"/>
    </row>
    <row r="111" spans="1:10">
      <c r="A111" s="23" t="s">
        <v>49</v>
      </c>
      <c r="B111" s="13"/>
      <c r="D111" s="97"/>
      <c r="E111" s="97"/>
      <c r="F111" s="102">
        <v>1212.74</v>
      </c>
      <c r="G111" s="97"/>
      <c r="H111" s="102">
        <v>1139.74</v>
      </c>
      <c r="I111" s="98"/>
    </row>
    <row r="112" spans="1:10">
      <c r="A112" s="23" t="s">
        <v>50</v>
      </c>
      <c r="B112" s="13"/>
      <c r="D112" s="102"/>
      <c r="E112" s="102"/>
      <c r="F112" s="214">
        <v>881.77</v>
      </c>
      <c r="G112" s="97"/>
      <c r="H112" s="102">
        <v>61.69</v>
      </c>
      <c r="I112" s="101"/>
    </row>
    <row r="113" spans="1:9">
      <c r="A113" s="23" t="s">
        <v>277</v>
      </c>
      <c r="B113" s="13"/>
      <c r="D113" s="213">
        <v>0.57830000000000004</v>
      </c>
      <c r="E113" s="102"/>
      <c r="F113" s="97"/>
      <c r="G113" s="97"/>
      <c r="H113" s="97"/>
      <c r="I113" s="189">
        <v>0.61</v>
      </c>
    </row>
    <row r="114" spans="1:9" ht="15.75" thickBot="1">
      <c r="A114" s="33" t="s">
        <v>276</v>
      </c>
      <c r="B114" s="16"/>
      <c r="C114" s="34"/>
      <c r="D114" s="74">
        <v>80220918</v>
      </c>
      <c r="E114" s="168">
        <f>(62860000+22451000)</f>
        <v>85311000</v>
      </c>
      <c r="F114" s="99">
        <f>(D114/E99)</f>
        <v>822.05355276371608</v>
      </c>
      <c r="G114" s="99">
        <f>(E114/G99)</f>
        <v>868.26115719301822</v>
      </c>
      <c r="H114" s="99">
        <f>(I114/H99)</f>
        <v>804.95229919303529</v>
      </c>
      <c r="I114" s="169">
        <f>(62356893+17343849)</f>
        <v>79700742</v>
      </c>
    </row>
    <row r="115" spans="1:9">
      <c r="A115" s="26"/>
      <c r="B115" s="13"/>
      <c r="D115" s="118"/>
      <c r="E115" s="32"/>
      <c r="F115" s="119"/>
      <c r="G115" s="119"/>
      <c r="H115" s="119"/>
      <c r="I115" s="119"/>
    </row>
    <row r="116" spans="1:9" ht="15.75" thickBot="1">
      <c r="A116" s="26"/>
      <c r="B116" s="13"/>
      <c r="D116" s="118"/>
      <c r="E116" s="32"/>
      <c r="F116" s="119"/>
      <c r="G116" s="119"/>
      <c r="H116" s="119"/>
      <c r="I116" s="119"/>
    </row>
    <row r="117" spans="1:9">
      <c r="A117" s="51" t="s">
        <v>184</v>
      </c>
      <c r="B117" s="122" t="s">
        <v>2</v>
      </c>
      <c r="C117" s="123" t="s">
        <v>3</v>
      </c>
      <c r="D117" s="30"/>
      <c r="E117" s="43"/>
      <c r="F117" s="42"/>
    </row>
    <row r="118" spans="1:9">
      <c r="A118" s="124" t="s">
        <v>185</v>
      </c>
      <c r="B118" s="121" t="s">
        <v>77</v>
      </c>
      <c r="C118" s="125"/>
    </row>
    <row r="119" spans="1:9">
      <c r="A119" s="124" t="s">
        <v>186</v>
      </c>
      <c r="B119" s="121"/>
      <c r="C119" s="125" t="s">
        <v>75</v>
      </c>
      <c r="D119" s="1"/>
    </row>
    <row r="120" spans="1:9">
      <c r="A120" s="124" t="s">
        <v>187</v>
      </c>
      <c r="B120" s="121"/>
      <c r="C120" s="125" t="s">
        <v>75</v>
      </c>
    </row>
    <row r="121" spans="1:9">
      <c r="A121" s="124" t="s">
        <v>188</v>
      </c>
      <c r="B121" s="121"/>
      <c r="C121" s="125" t="s">
        <v>75</v>
      </c>
    </row>
    <row r="122" spans="1:9" ht="15.75" thickBot="1">
      <c r="A122" s="126" t="s">
        <v>189</v>
      </c>
      <c r="B122" s="127" t="s">
        <v>77</v>
      </c>
      <c r="C122" s="128"/>
    </row>
    <row r="123" spans="1:9">
      <c r="A123" s="44" t="s">
        <v>51</v>
      </c>
    </row>
    <row r="124" spans="1:9">
      <c r="A124" s="45" t="s">
        <v>291</v>
      </c>
    </row>
    <row r="125" spans="1:9" ht="15.75" thickBot="1">
      <c r="A125" s="199" t="s">
        <v>127</v>
      </c>
    </row>
    <row r="126" spans="1:9">
      <c r="A126" s="70" t="s">
        <v>79</v>
      </c>
      <c r="B126" s="4"/>
    </row>
    <row r="127" spans="1:9" ht="15.75" thickBot="1">
      <c r="A127" s="344" t="s">
        <v>338</v>
      </c>
      <c r="B127" s="350">
        <f>(32/64)</f>
        <v>0.5</v>
      </c>
    </row>
    <row r="128" spans="1:9">
      <c r="A128" s="1"/>
    </row>
  </sheetData>
  <hyperlinks>
    <hyperlink ref="E87" r:id="rId1" xr:uid="{00000000-0004-0000-0200-000000000000}"/>
    <hyperlink ref="D82" r:id="rId2" xr:uid="{00000000-0004-0000-0200-000001000000}"/>
    <hyperlink ref="J102" r:id="rId3" xr:uid="{00000000-0004-0000-0200-000002000000}"/>
    <hyperlink ref="E65" r:id="rId4" xr:uid="{00000000-0004-0000-0200-000003000000}"/>
    <hyperlink ref="J38" r:id="rId5" xr:uid="{00000000-0004-0000-0200-000004000000}"/>
    <hyperlink ref="A124" r:id="rId6" xr:uid="{00000000-0004-0000-0200-000005000000}"/>
    <hyperlink ref="A125" r:id="rId7" xr:uid="{00000000-0004-0000-0200-000006000000}"/>
  </hyperlinks>
  <printOptions gridLines="1"/>
  <pageMargins left="0.70866141732283472" right="0.70866141732283472" top="0.74803149606299213" bottom="0.74803149606299213" header="0.31496062992125984" footer="0.31496062992125984"/>
  <pageSetup paperSize="9" scale="48" fitToHeight="0" orientation="landscape"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2:J126"/>
  <sheetViews>
    <sheetView topLeftCell="A103" zoomScaleNormal="100" workbookViewId="0">
      <selection activeCell="C132" sqref="C132"/>
    </sheetView>
  </sheetViews>
  <sheetFormatPr baseColWidth="10" defaultRowHeight="15"/>
  <cols>
    <col min="1" max="1" width="92.42578125" customWidth="1"/>
    <col min="2" max="2" width="12.42578125" bestFit="1" customWidth="1"/>
    <col min="3" max="3" width="20" customWidth="1"/>
    <col min="4" max="4" width="19" customWidth="1"/>
    <col min="5" max="5" width="18.28515625" customWidth="1"/>
    <col min="8" max="8" width="12" bestFit="1" customWidth="1"/>
    <col min="9" max="9" width="17" customWidth="1"/>
  </cols>
  <sheetData>
    <row r="2" spans="1:9" ht="15.75" thickBot="1"/>
    <row r="3" spans="1:9">
      <c r="A3" s="2"/>
      <c r="B3" s="3"/>
      <c r="C3" s="4"/>
    </row>
    <row r="4" spans="1:9">
      <c r="A4" s="5" t="s">
        <v>0</v>
      </c>
      <c r="B4" s="6" t="s">
        <v>98</v>
      </c>
      <c r="C4" s="7"/>
      <c r="D4" s="131" t="s">
        <v>201</v>
      </c>
      <c r="E4" s="131" t="s">
        <v>202</v>
      </c>
      <c r="F4" s="131" t="s">
        <v>203</v>
      </c>
      <c r="G4" s="131"/>
      <c r="H4" s="47" t="s">
        <v>200</v>
      </c>
      <c r="I4" s="47"/>
    </row>
    <row r="5" spans="1:9" ht="15.75" thickBot="1">
      <c r="A5" s="8"/>
      <c r="C5" s="7"/>
      <c r="D5" s="178" t="s">
        <v>204</v>
      </c>
      <c r="E5" s="178" t="s">
        <v>205</v>
      </c>
    </row>
    <row r="6" spans="1:9">
      <c r="A6" s="9" t="s">
        <v>1</v>
      </c>
      <c r="B6" s="3"/>
      <c r="C6" s="4"/>
      <c r="D6" s="178" t="s">
        <v>206</v>
      </c>
      <c r="E6" s="178" t="s">
        <v>207</v>
      </c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 t="s">
        <v>75</v>
      </c>
      <c r="C8" s="14"/>
      <c r="D8" s="107" t="s">
        <v>122</v>
      </c>
    </row>
    <row r="9" spans="1:9">
      <c r="A9" s="12" t="s">
        <v>5</v>
      </c>
      <c r="B9" s="13"/>
      <c r="C9" s="14" t="s">
        <v>75</v>
      </c>
    </row>
    <row r="10" spans="1:9">
      <c r="A10" s="12" t="s">
        <v>6</v>
      </c>
      <c r="B10" s="13"/>
      <c r="C10" s="14" t="s">
        <v>75</v>
      </c>
    </row>
    <row r="11" spans="1:9">
      <c r="A11" s="12" t="s">
        <v>7</v>
      </c>
      <c r="B11" s="13"/>
      <c r="C11" s="14" t="s">
        <v>75</v>
      </c>
    </row>
    <row r="12" spans="1:9">
      <c r="A12" s="12" t="s">
        <v>8</v>
      </c>
      <c r="B12" s="13"/>
      <c r="C12" s="14" t="s">
        <v>75</v>
      </c>
    </row>
    <row r="13" spans="1:9" ht="15.75" thickBot="1">
      <c r="A13" s="15"/>
      <c r="B13" s="16"/>
      <c r="C13" s="17" t="s">
        <v>75</v>
      </c>
    </row>
    <row r="14" spans="1:9" ht="15.75" thickBot="1">
      <c r="A14" s="18"/>
    </row>
    <row r="15" spans="1:9">
      <c r="A15" s="9" t="s">
        <v>10</v>
      </c>
      <c r="B15" s="19"/>
      <c r="C15" s="4"/>
    </row>
    <row r="16" spans="1:9">
      <c r="A16" s="8"/>
      <c r="B16" s="10" t="s">
        <v>2</v>
      </c>
      <c r="C16" s="11" t="s">
        <v>3</v>
      </c>
    </row>
    <row r="17" spans="1:9">
      <c r="A17" s="12" t="s">
        <v>4</v>
      </c>
      <c r="B17" s="13"/>
      <c r="C17" s="14" t="s">
        <v>75</v>
      </c>
      <c r="D17" s="1"/>
      <c r="E17" s="45" t="s">
        <v>121</v>
      </c>
    </row>
    <row r="18" spans="1:9">
      <c r="A18" s="12" t="s">
        <v>5</v>
      </c>
      <c r="B18" s="13" t="s">
        <v>75</v>
      </c>
      <c r="C18" s="14"/>
      <c r="E18" s="116" t="s">
        <v>209</v>
      </c>
      <c r="F18" t="s">
        <v>286</v>
      </c>
      <c r="I18" s="45" t="s">
        <v>210</v>
      </c>
    </row>
    <row r="19" spans="1:9">
      <c r="A19" s="12" t="s">
        <v>6</v>
      </c>
      <c r="B19" s="13"/>
      <c r="C19" s="14" t="s">
        <v>75</v>
      </c>
    </row>
    <row r="20" spans="1:9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9">
      <c r="A21" s="8"/>
      <c r="C21" s="7"/>
    </row>
    <row r="22" spans="1:9" ht="15.75" thickBot="1">
      <c r="A22" s="8"/>
      <c r="C22" s="7"/>
    </row>
    <row r="23" spans="1:9">
      <c r="A23" s="9" t="s">
        <v>11</v>
      </c>
      <c r="B23" s="19"/>
      <c r="C23" s="4"/>
    </row>
    <row r="24" spans="1:9">
      <c r="A24" s="8"/>
      <c r="B24" s="10" t="s">
        <v>2</v>
      </c>
      <c r="C24" s="11" t="s">
        <v>3</v>
      </c>
    </row>
    <row r="25" spans="1:9">
      <c r="A25" s="12" t="s">
        <v>4</v>
      </c>
      <c r="B25" s="13" t="s">
        <v>75</v>
      </c>
      <c r="C25" s="14"/>
      <c r="D25" s="45" t="s">
        <v>123</v>
      </c>
    </row>
    <row r="26" spans="1:9">
      <c r="A26" s="12" t="s">
        <v>5</v>
      </c>
      <c r="B26" s="13"/>
      <c r="C26" s="14" t="s">
        <v>75</v>
      </c>
    </row>
    <row r="27" spans="1:9">
      <c r="A27" s="12" t="s">
        <v>6</v>
      </c>
      <c r="B27" s="13" t="s">
        <v>75</v>
      </c>
      <c r="C27" s="14"/>
    </row>
    <row r="28" spans="1:9">
      <c r="A28" s="12" t="s">
        <v>7</v>
      </c>
      <c r="B28" s="13" t="s">
        <v>75</v>
      </c>
      <c r="C28" s="14"/>
    </row>
    <row r="29" spans="1:9">
      <c r="A29" s="12" t="s">
        <v>8</v>
      </c>
      <c r="B29" s="13" t="s">
        <v>75</v>
      </c>
      <c r="C29" s="14"/>
    </row>
    <row r="30" spans="1:9">
      <c r="A30" s="12" t="s">
        <v>9</v>
      </c>
      <c r="B30" s="13" t="s">
        <v>75</v>
      </c>
      <c r="C30" s="14"/>
      <c r="G30" s="20"/>
      <c r="H30" s="13"/>
    </row>
    <row r="31" spans="1:9">
      <c r="A31" s="12" t="s">
        <v>12</v>
      </c>
      <c r="B31" s="13" t="s">
        <v>75</v>
      </c>
      <c r="C31" s="14"/>
      <c r="G31" s="20"/>
      <c r="H31" s="13"/>
    </row>
    <row r="32" spans="1:9">
      <c r="A32" s="12" t="s">
        <v>13</v>
      </c>
      <c r="B32" s="13"/>
      <c r="C32" s="14" t="s">
        <v>75</v>
      </c>
    </row>
    <row r="33" spans="1:10">
      <c r="A33" s="12" t="s">
        <v>14</v>
      </c>
      <c r="B33" s="13"/>
      <c r="C33" s="14" t="s">
        <v>75</v>
      </c>
    </row>
    <row r="34" spans="1:10" ht="15.75" thickBot="1">
      <c r="A34" s="15" t="s">
        <v>15</v>
      </c>
      <c r="B34" s="16" t="s">
        <v>75</v>
      </c>
      <c r="C34" s="17"/>
      <c r="D34" s="45" t="s">
        <v>122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70"/>
      <c r="B37" s="52"/>
      <c r="C37" s="3"/>
      <c r="D37" s="3"/>
      <c r="E37" s="3"/>
      <c r="F37" s="3"/>
      <c r="G37" s="190"/>
      <c r="H37" s="3"/>
      <c r="I37" s="4"/>
    </row>
    <row r="38" spans="1:10" ht="15.75" thickBot="1">
      <c r="A38" s="202" t="s">
        <v>16</v>
      </c>
      <c r="B38" s="203"/>
      <c r="C38" s="204"/>
      <c r="D38" s="205">
        <v>42736</v>
      </c>
      <c r="E38" s="60"/>
      <c r="F38" s="206">
        <v>42370</v>
      </c>
      <c r="G38" s="93"/>
      <c r="H38" s="93" t="s">
        <v>81</v>
      </c>
      <c r="I38" s="90"/>
    </row>
    <row r="39" spans="1:10" ht="15.75" thickBot="1">
      <c r="A39" s="9" t="s">
        <v>283</v>
      </c>
      <c r="B39" s="19"/>
      <c r="C39" s="3"/>
      <c r="D39" s="82">
        <v>257349</v>
      </c>
      <c r="E39" s="4"/>
      <c r="F39" s="82">
        <v>254804</v>
      </c>
      <c r="G39" s="81"/>
      <c r="H39" s="82">
        <v>252171</v>
      </c>
      <c r="I39" s="91"/>
    </row>
    <row r="40" spans="1:10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90" t="s">
        <v>80</v>
      </c>
      <c r="J40" s="13"/>
    </row>
    <row r="41" spans="1:10">
      <c r="A41" s="23" t="s">
        <v>19</v>
      </c>
      <c r="B41" s="13" t="s">
        <v>75</v>
      </c>
      <c r="C41" s="13"/>
      <c r="D41" s="135">
        <f>(D42+D53+D59)</f>
        <v>98452.200000000012</v>
      </c>
      <c r="E41" s="136">
        <f>(D41/D39)*1000</f>
        <v>382.56297867875924</v>
      </c>
      <c r="F41" s="135">
        <f>(F42+F53+F59)</f>
        <v>94516.920000000013</v>
      </c>
      <c r="G41" s="136">
        <f>(F41/F39)*1000</f>
        <v>370.93970267342746</v>
      </c>
      <c r="H41" s="135">
        <f>(H42+H53+H59)</f>
        <v>92444.860000000015</v>
      </c>
      <c r="I41" s="136">
        <f>(H41/H39)*1000</f>
        <v>366.59592102184632</v>
      </c>
      <c r="J41" s="41"/>
    </row>
    <row r="42" spans="1:10">
      <c r="A42" s="23" t="s">
        <v>57</v>
      </c>
      <c r="B42" s="13" t="s">
        <v>75</v>
      </c>
      <c r="C42" s="13"/>
      <c r="D42" s="135">
        <f>SUM(D43:D52)</f>
        <v>91853.680000000008</v>
      </c>
      <c r="E42" s="87">
        <f>(D42/D39)*1000</f>
        <v>356.92262258644882</v>
      </c>
      <c r="F42" s="135">
        <f>SUM(F43:F52)</f>
        <v>88637.35</v>
      </c>
      <c r="G42" s="136">
        <f>(F42/F39)*1000</f>
        <v>347.8648294375285</v>
      </c>
      <c r="H42" s="135">
        <f>SUM(H43:H52)</f>
        <v>86749.640000000014</v>
      </c>
      <c r="I42" s="136">
        <f>(H42/H39)*1000</f>
        <v>344.01116702555021</v>
      </c>
    </row>
    <row r="43" spans="1:10">
      <c r="A43" s="24" t="s">
        <v>58</v>
      </c>
      <c r="B43" s="13"/>
      <c r="C43" s="13"/>
      <c r="D43" s="95"/>
      <c r="E43" s="86">
        <f>(D44/D39)*1000</f>
        <v>13.664634406972633</v>
      </c>
      <c r="F43" s="95"/>
      <c r="G43" s="88">
        <f>(F43/F39)*1000</f>
        <v>0</v>
      </c>
      <c r="H43" s="95"/>
      <c r="I43" s="88">
        <f>(H43/H39)*1000</f>
        <v>0</v>
      </c>
    </row>
    <row r="44" spans="1:10">
      <c r="A44" s="24" t="s">
        <v>20</v>
      </c>
      <c r="B44" s="13" t="s">
        <v>75</v>
      </c>
      <c r="C44" s="13"/>
      <c r="D44" s="95">
        <v>3516.58</v>
      </c>
      <c r="E44" s="88">
        <f>(D44/D39)</f>
        <v>1.3664634406972633E-2</v>
      </c>
      <c r="F44" s="95">
        <v>3337.82</v>
      </c>
      <c r="G44" s="88">
        <f>(F44/F39)</f>
        <v>1.3099558876626741E-2</v>
      </c>
      <c r="H44" s="95">
        <v>3371.98</v>
      </c>
      <c r="I44" s="88">
        <f>(H44/H39)*1000</f>
        <v>13.371799294922891</v>
      </c>
    </row>
    <row r="45" spans="1:10">
      <c r="A45" s="24" t="s">
        <v>21</v>
      </c>
      <c r="B45" s="343" t="s">
        <v>75</v>
      </c>
      <c r="C45" s="13"/>
      <c r="D45" s="95">
        <v>75581</v>
      </c>
      <c r="E45" s="89">
        <f>(D45/D39)</f>
        <v>0.29369066909138952</v>
      </c>
      <c r="F45" s="95">
        <v>74016</v>
      </c>
      <c r="G45" s="88">
        <f>(F45/F39)*1000</f>
        <v>290.48209604244829</v>
      </c>
      <c r="H45" s="95">
        <v>72253</v>
      </c>
      <c r="I45" s="88">
        <f>(H45/H39)*1000</f>
        <v>286.52382708558878</v>
      </c>
    </row>
    <row r="46" spans="1:10">
      <c r="A46" s="24" t="s">
        <v>59</v>
      </c>
      <c r="B46" s="13" t="s">
        <v>75</v>
      </c>
      <c r="C46" s="13"/>
      <c r="D46" s="95">
        <v>4399.3599999999997</v>
      </c>
      <c r="E46" s="88">
        <f>(D46/D39)*1000</f>
        <v>17.094917796455395</v>
      </c>
      <c r="F46" s="95">
        <v>3810.3</v>
      </c>
      <c r="G46" s="88">
        <f>(F46/F39)*1000</f>
        <v>14.953846878384955</v>
      </c>
      <c r="H46" s="95">
        <v>3865.1</v>
      </c>
      <c r="I46" s="88">
        <f>(H46/H39)*1000</f>
        <v>15.327297746370517</v>
      </c>
    </row>
    <row r="47" spans="1:10">
      <c r="A47" s="24" t="s">
        <v>60</v>
      </c>
      <c r="B47" s="13" t="s">
        <v>75</v>
      </c>
      <c r="C47" s="13"/>
      <c r="D47" s="95">
        <v>2802.7</v>
      </c>
      <c r="E47" s="88">
        <f>(D47/D39)*1000</f>
        <v>10.89065821122289</v>
      </c>
      <c r="F47" s="95">
        <v>2677.04</v>
      </c>
      <c r="G47" s="88">
        <f>(F47/F39)*1000</f>
        <v>10.506271487103813</v>
      </c>
      <c r="H47" s="95">
        <v>2629.57</v>
      </c>
      <c r="I47" s="88">
        <f>(H47/H39)*1000</f>
        <v>10.427725630623664</v>
      </c>
    </row>
    <row r="48" spans="1:10">
      <c r="A48" s="24" t="s">
        <v>61</v>
      </c>
      <c r="B48" s="13" t="s">
        <v>75</v>
      </c>
      <c r="C48" s="13"/>
      <c r="D48" s="95">
        <v>3650.94</v>
      </c>
      <c r="E48" s="88">
        <f>(D48/D39)*1000</f>
        <v>14.186726973875944</v>
      </c>
      <c r="F48" s="95">
        <v>3395.47</v>
      </c>
      <c r="G48" s="88">
        <f>(F48/F39)*1000</f>
        <v>13.325811211754917</v>
      </c>
      <c r="H48" s="95">
        <v>3425.1</v>
      </c>
      <c r="I48" s="88">
        <f>(H48/H39)*1000</f>
        <v>13.582450004163841</v>
      </c>
    </row>
    <row r="49" spans="1:9">
      <c r="A49" s="24" t="s">
        <v>22</v>
      </c>
      <c r="B49" s="13" t="s">
        <v>75</v>
      </c>
      <c r="C49" s="13"/>
      <c r="D49" s="95">
        <v>31.75</v>
      </c>
      <c r="E49" s="88">
        <f>(D49/D39)*1000</f>
        <v>0.12337331794566911</v>
      </c>
      <c r="F49" s="95">
        <v>0</v>
      </c>
      <c r="G49" s="88">
        <f>(F49/F39)*1000</f>
        <v>0</v>
      </c>
      <c r="H49" s="95">
        <v>8.6999999999999993</v>
      </c>
      <c r="I49" s="88">
        <f>(H49/H39)*1000</f>
        <v>3.4500398539086569E-2</v>
      </c>
    </row>
    <row r="50" spans="1:9">
      <c r="A50" s="24" t="s">
        <v>23</v>
      </c>
      <c r="B50" s="13" t="s">
        <v>75</v>
      </c>
      <c r="C50" s="13"/>
      <c r="D50" s="95">
        <v>31.01</v>
      </c>
      <c r="E50" s="88">
        <f>(D50/D39)*1000</f>
        <v>0.12049784533843148</v>
      </c>
      <c r="F50" s="95">
        <v>16.48</v>
      </c>
      <c r="G50" s="88">
        <f>(F50/F39)*1000</f>
        <v>6.4677163623804962E-2</v>
      </c>
      <c r="H50" s="95">
        <v>13.81</v>
      </c>
      <c r="I50" s="88">
        <f>(H50/H39)*1000</f>
        <v>5.4764425726986844E-2</v>
      </c>
    </row>
    <row r="51" spans="1:9">
      <c r="A51" s="24" t="s">
        <v>54</v>
      </c>
      <c r="B51" s="13" t="s">
        <v>75</v>
      </c>
      <c r="C51" s="13"/>
      <c r="D51" s="95">
        <v>1324.07</v>
      </c>
      <c r="E51" s="88">
        <f>(D51/D39)*1000</f>
        <v>5.1450365068447903</v>
      </c>
      <c r="F51" s="95">
        <v>957.36</v>
      </c>
      <c r="G51" s="88">
        <f>(F51/F39)*1000</f>
        <v>3.757240859641136</v>
      </c>
      <c r="H51" s="95">
        <v>809.05</v>
      </c>
      <c r="I51" s="88">
        <f>(H51/H39)*1000</f>
        <v>3.2083387859825274</v>
      </c>
    </row>
    <row r="52" spans="1:9">
      <c r="A52" s="24" t="s">
        <v>62</v>
      </c>
      <c r="B52" s="13" t="s">
        <v>75</v>
      </c>
      <c r="C52" s="13"/>
      <c r="D52" s="95">
        <v>516.27</v>
      </c>
      <c r="E52" s="88">
        <f>(D52/D39)*1000</f>
        <v>2.0061084364034834</v>
      </c>
      <c r="F52" s="95">
        <v>426.88</v>
      </c>
      <c r="G52" s="88">
        <f>(F52/F39)*1000</f>
        <v>1.6753269179447732</v>
      </c>
      <c r="H52" s="95">
        <v>373.33</v>
      </c>
      <c r="I52" s="88">
        <f>(H52/H39)*1000</f>
        <v>1.4804636536318609</v>
      </c>
    </row>
    <row r="53" spans="1:9">
      <c r="A53" s="23" t="s">
        <v>331</v>
      </c>
      <c r="B53" s="13" t="s">
        <v>75</v>
      </c>
      <c r="C53" s="13"/>
      <c r="D53" s="135">
        <f>SUM(D54:D58)</f>
        <v>6598.52</v>
      </c>
      <c r="E53" s="87">
        <f>(D53/D39)*1000</f>
        <v>25.640356092310444</v>
      </c>
      <c r="F53" s="135">
        <f>SUM(F54:F58)</f>
        <v>5879.57</v>
      </c>
      <c r="G53" s="136">
        <f>(F53/F39)*1000</f>
        <v>23.074873235898963</v>
      </c>
      <c r="H53" s="135">
        <f>SUM(H54:H58)</f>
        <v>5695.22</v>
      </c>
      <c r="I53" s="136">
        <f>(H53/H39)*1000</f>
        <v>22.584753996296165</v>
      </c>
    </row>
    <row r="54" spans="1:9">
      <c r="A54" s="24" t="s">
        <v>332</v>
      </c>
      <c r="B54" s="13"/>
      <c r="C54" s="13"/>
      <c r="D54" s="95"/>
      <c r="E54" s="86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</row>
    <row r="55" spans="1:9">
      <c r="A55" s="24" t="s">
        <v>24</v>
      </c>
      <c r="B55" s="13"/>
      <c r="C55" s="13" t="s">
        <v>75</v>
      </c>
      <c r="D55" s="95">
        <v>2241</v>
      </c>
      <c r="E55" s="86">
        <f>(D55/D39)*1000</f>
        <v>8.7080190713777803</v>
      </c>
      <c r="F55" s="95">
        <v>1880</v>
      </c>
      <c r="G55" s="88">
        <f>(F55/F39)*1000</f>
        <v>7.378220122133091</v>
      </c>
      <c r="H55" s="95">
        <v>1782</v>
      </c>
      <c r="I55" s="88">
        <f>(H55/H39)*1000</f>
        <v>7.0666333559370429</v>
      </c>
    </row>
    <row r="56" spans="1:9">
      <c r="A56" s="24" t="s">
        <v>63</v>
      </c>
      <c r="B56" s="13" t="s">
        <v>75</v>
      </c>
      <c r="C56" s="13"/>
      <c r="D56" s="95">
        <v>722.52</v>
      </c>
      <c r="E56" s="86">
        <f>(D56/D39)*1000</f>
        <v>2.8075492813261369</v>
      </c>
      <c r="F56" s="95">
        <v>1196.57</v>
      </c>
      <c r="G56" s="88">
        <f>(F56/F39)*1000</f>
        <v>4.6960408784791445</v>
      </c>
      <c r="H56" s="95">
        <v>1407.22</v>
      </c>
      <c r="I56" s="88">
        <f>(H56/H39)*1000</f>
        <v>5.5804196358820013</v>
      </c>
    </row>
    <row r="57" spans="1:9">
      <c r="A57" s="24" t="s">
        <v>330</v>
      </c>
      <c r="B57" s="13"/>
      <c r="C57" s="13" t="s">
        <v>75</v>
      </c>
      <c r="D57" s="95"/>
      <c r="E57" s="86">
        <f>(D57/D39)*1000</f>
        <v>0</v>
      </c>
      <c r="F57" s="94"/>
      <c r="G57" s="88">
        <f>(F57/F39)*1000</f>
        <v>0</v>
      </c>
      <c r="H57" s="95"/>
      <c r="I57" s="88">
        <f>(H57/H39)*1000</f>
        <v>0</v>
      </c>
    </row>
    <row r="58" spans="1:9">
      <c r="A58" s="24" t="s">
        <v>64</v>
      </c>
      <c r="B58" s="13"/>
      <c r="C58" s="13" t="s">
        <v>75</v>
      </c>
      <c r="D58" s="95">
        <v>3635</v>
      </c>
      <c r="E58" s="86">
        <f>(D58/D39)*1000</f>
        <v>14.124787739606527</v>
      </c>
      <c r="F58" s="95">
        <v>2803</v>
      </c>
      <c r="G58" s="88">
        <f>(F58/F39)*1000</f>
        <v>11.000612235286731</v>
      </c>
      <c r="H58" s="95">
        <v>2506</v>
      </c>
      <c r="I58" s="88">
        <f>(H58/H39)*1000</f>
        <v>9.9377010044771197</v>
      </c>
    </row>
    <row r="59" spans="1:9">
      <c r="A59" s="23" t="s">
        <v>25</v>
      </c>
      <c r="B59" s="13"/>
      <c r="C59" s="13"/>
      <c r="D59" s="133">
        <f>SUM(D60:D62)</f>
        <v>0</v>
      </c>
      <c r="E59" s="87">
        <f>(D59/D39)*1000</f>
        <v>0</v>
      </c>
      <c r="F59" s="135">
        <f>SUM(F60:F62)</f>
        <v>0</v>
      </c>
      <c r="G59" s="136">
        <f>(F59/F39)*1000</f>
        <v>0</v>
      </c>
      <c r="H59" s="135">
        <f>SUM(H60:H62)</f>
        <v>0</v>
      </c>
      <c r="I59" s="136">
        <f>(H59/H39)*1000</f>
        <v>0</v>
      </c>
    </row>
    <row r="60" spans="1:9">
      <c r="A60" s="27" t="s">
        <v>26</v>
      </c>
      <c r="B60" s="13"/>
      <c r="C60" s="13" t="s">
        <v>75</v>
      </c>
      <c r="D60" s="95"/>
      <c r="E60" s="86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7" t="s">
        <v>55</v>
      </c>
      <c r="B61" s="13" t="s">
        <v>75</v>
      </c>
      <c r="C61" s="13"/>
      <c r="D61" s="95"/>
      <c r="E61" s="86">
        <f>(D61/D39)*1000</f>
        <v>0</v>
      </c>
      <c r="F61" s="95"/>
      <c r="G61" s="88">
        <f>(F61/F39)*1000</f>
        <v>0</v>
      </c>
      <c r="H61" s="95"/>
      <c r="I61" s="88">
        <f>(H61/H39)*1000</f>
        <v>0</v>
      </c>
    </row>
    <row r="62" spans="1:9" ht="15.75" thickBot="1">
      <c r="A62" s="67" t="s">
        <v>56</v>
      </c>
      <c r="B62" s="16"/>
      <c r="C62" s="16" t="s">
        <v>75</v>
      </c>
      <c r="D62" s="96"/>
      <c r="E62" s="92">
        <f>(D62/D39)*1000</f>
        <v>0</v>
      </c>
      <c r="F62" s="96"/>
      <c r="G62" s="92">
        <f>(F62/F39)*1000</f>
        <v>0</v>
      </c>
      <c r="H62" s="96"/>
      <c r="I62" s="138">
        <f>(H62/H39)*1000</f>
        <v>0</v>
      </c>
    </row>
    <row r="63" spans="1:9">
      <c r="A63" s="193"/>
      <c r="B63" s="13"/>
      <c r="C63" s="13"/>
      <c r="D63" s="25"/>
      <c r="H63" s="31"/>
    </row>
    <row r="64" spans="1:9" ht="15.75" thickBot="1">
      <c r="A64" s="193"/>
      <c r="B64" s="13"/>
      <c r="C64" s="13"/>
      <c r="D64" s="25"/>
    </row>
    <row r="65" spans="1:9">
      <c r="A65" s="146" t="s">
        <v>65</v>
      </c>
      <c r="B65" s="153" t="s">
        <v>2</v>
      </c>
      <c r="C65" s="153" t="s">
        <v>3</v>
      </c>
      <c r="D65" s="191"/>
      <c r="E65" s="3"/>
      <c r="F65" s="4"/>
    </row>
    <row r="66" spans="1:9" ht="15.75" thickBot="1">
      <c r="A66" s="15" t="s">
        <v>272</v>
      </c>
      <c r="B66" s="16" t="s">
        <v>75</v>
      </c>
      <c r="C66" s="16"/>
      <c r="D66" s="192" t="s">
        <v>271</v>
      </c>
      <c r="E66" s="34"/>
      <c r="F66" s="35"/>
    </row>
    <row r="67" spans="1:9" ht="15.75" thickBot="1">
      <c r="A67" s="20"/>
      <c r="B67" s="13"/>
      <c r="C67" s="13"/>
      <c r="D67" s="166"/>
    </row>
    <row r="68" spans="1:9">
      <c r="A68" s="146" t="s">
        <v>66</v>
      </c>
      <c r="B68" s="153" t="s">
        <v>2</v>
      </c>
      <c r="C68" s="154" t="s">
        <v>3</v>
      </c>
      <c r="D68" s="13"/>
    </row>
    <row r="69" spans="1:9" ht="15.75" thickBot="1">
      <c r="A69" s="15"/>
      <c r="B69" s="16" t="s">
        <v>75</v>
      </c>
      <c r="C69" s="17"/>
      <c r="D69" s="45" t="s">
        <v>124</v>
      </c>
    </row>
    <row r="70" spans="1:9" ht="15.75" thickBot="1">
      <c r="A70" s="20"/>
      <c r="B70" s="13"/>
      <c r="C70" s="13"/>
    </row>
    <row r="71" spans="1:9">
      <c r="A71" s="146" t="s">
        <v>74</v>
      </c>
      <c r="B71" s="53"/>
      <c r="C71" s="53"/>
      <c r="D71" s="147"/>
      <c r="E71" s="57" t="s">
        <v>27</v>
      </c>
      <c r="F71" s="68" t="s">
        <v>73</v>
      </c>
    </row>
    <row r="72" spans="1:9">
      <c r="A72" s="12" t="s">
        <v>28</v>
      </c>
      <c r="B72" s="13"/>
      <c r="C72" s="13" t="s">
        <v>75</v>
      </c>
      <c r="D72" s="84"/>
      <c r="E72" s="56"/>
      <c r="F72" s="54"/>
    </row>
    <row r="73" spans="1:9">
      <c r="A73" s="12" t="s">
        <v>67</v>
      </c>
      <c r="B73" s="13"/>
      <c r="C73" s="13" t="s">
        <v>75</v>
      </c>
      <c r="D73" s="25"/>
      <c r="E73" s="56"/>
      <c r="F73" s="54"/>
      <c r="H73" s="47"/>
      <c r="I73" s="45"/>
    </row>
    <row r="74" spans="1:9">
      <c r="A74" s="12" t="s">
        <v>68</v>
      </c>
      <c r="B74" s="13"/>
      <c r="C74" s="13" t="s">
        <v>75</v>
      </c>
      <c r="D74" s="25"/>
      <c r="E74" s="83"/>
      <c r="F74" s="54"/>
    </row>
    <row r="75" spans="1:9">
      <c r="A75" s="12" t="s">
        <v>69</v>
      </c>
      <c r="B75" s="13"/>
      <c r="C75" s="13" t="s">
        <v>75</v>
      </c>
      <c r="D75" s="25"/>
      <c r="E75" s="56"/>
      <c r="F75" s="54"/>
    </row>
    <row r="76" spans="1:9">
      <c r="A76" s="12" t="s">
        <v>71</v>
      </c>
      <c r="B76" s="13"/>
      <c r="C76" s="13" t="s">
        <v>75</v>
      </c>
      <c r="D76" s="30"/>
      <c r="E76" s="31"/>
      <c r="F76" s="149"/>
    </row>
    <row r="77" spans="1:9">
      <c r="A77" s="12" t="s">
        <v>70</v>
      </c>
      <c r="B77" s="13"/>
      <c r="C77" s="13" t="s">
        <v>75</v>
      </c>
      <c r="D77" s="30"/>
      <c r="E77" s="29"/>
      <c r="F77" s="150"/>
    </row>
    <row r="78" spans="1:9" ht="15.75" thickBot="1">
      <c r="A78" s="15" t="s">
        <v>281</v>
      </c>
      <c r="B78" s="16"/>
      <c r="C78" s="16" t="s">
        <v>75</v>
      </c>
      <c r="D78" s="151"/>
      <c r="E78" s="195"/>
      <c r="F78" s="35"/>
    </row>
    <row r="79" spans="1:9" ht="15.75" thickBot="1">
      <c r="A79" s="20"/>
      <c r="B79" s="13"/>
      <c r="C79" s="13"/>
      <c r="D79" s="50"/>
      <c r="E79" s="30"/>
    </row>
    <row r="80" spans="1:9" ht="15.75" thickBot="1">
      <c r="A80" s="340" t="s">
        <v>333</v>
      </c>
      <c r="B80" s="160"/>
      <c r="C80" s="198" t="s">
        <v>75</v>
      </c>
      <c r="D80" s="50"/>
      <c r="E80" s="30"/>
    </row>
    <row r="81" spans="1:8" ht="15.75" thickBot="1">
      <c r="A81" s="20"/>
      <c r="B81" s="338"/>
      <c r="C81" s="338"/>
      <c r="D81" s="50"/>
      <c r="E81" s="30"/>
    </row>
    <row r="82" spans="1:8" ht="15.75" thickBot="1">
      <c r="A82" s="197" t="s">
        <v>334</v>
      </c>
      <c r="B82" s="157" t="s">
        <v>75</v>
      </c>
      <c r="C82" s="80"/>
      <c r="D82" s="199" t="s">
        <v>208</v>
      </c>
    </row>
    <row r="83" spans="1:8" ht="15.75" thickBot="1">
      <c r="A83" s="196"/>
      <c r="B83" s="10"/>
      <c r="C83" s="10"/>
      <c r="D83" s="30"/>
    </row>
    <row r="84" spans="1:8" ht="15.75" thickBot="1">
      <c r="A84" s="165" t="s">
        <v>335</v>
      </c>
      <c r="B84" s="157"/>
      <c r="C84" s="198" t="s">
        <v>75</v>
      </c>
    </row>
    <row r="85" spans="1:8" ht="15.75" thickBot="1">
      <c r="A85" s="20"/>
      <c r="B85" s="13"/>
      <c r="C85" s="13"/>
    </row>
    <row r="86" spans="1:8">
      <c r="A86" s="146" t="s">
        <v>336</v>
      </c>
      <c r="B86" s="53"/>
      <c r="C86" s="53"/>
      <c r="D86" s="200">
        <v>50960.800000000003</v>
      </c>
      <c r="E86" s="32"/>
      <c r="F86" s="32"/>
    </row>
    <row r="87" spans="1:8" ht="15.75" thickBot="1">
      <c r="A87" s="15" t="s">
        <v>78</v>
      </c>
      <c r="B87" s="161" t="s">
        <v>75</v>
      </c>
      <c r="C87" s="16"/>
      <c r="D87" s="201">
        <v>5</v>
      </c>
    </row>
    <row r="88" spans="1:8" ht="15.75" thickBot="1">
      <c r="A88" s="20"/>
      <c r="B88" s="10"/>
      <c r="C88" s="13"/>
      <c r="D88" s="194"/>
    </row>
    <row r="89" spans="1:8" ht="15.75" thickBot="1">
      <c r="A89" s="165" t="s">
        <v>337</v>
      </c>
      <c r="B89" s="160"/>
      <c r="C89" s="198" t="s">
        <v>75</v>
      </c>
    </row>
    <row r="90" spans="1:8" ht="15.75" thickBot="1">
      <c r="A90" s="26"/>
      <c r="B90" s="13"/>
      <c r="C90" s="13"/>
    </row>
    <row r="91" spans="1:8">
      <c r="A91" s="9" t="s">
        <v>288</v>
      </c>
      <c r="B91" s="53"/>
      <c r="C91" s="53"/>
      <c r="D91" s="3"/>
      <c r="E91" s="3"/>
      <c r="F91" s="3"/>
      <c r="G91" s="4"/>
      <c r="H91" s="45"/>
    </row>
    <row r="92" spans="1:8">
      <c r="A92" s="8"/>
      <c r="B92" s="10" t="s">
        <v>2</v>
      </c>
      <c r="C92" s="10" t="s">
        <v>3</v>
      </c>
      <c r="D92" s="1" t="s">
        <v>17</v>
      </c>
      <c r="E92" t="s">
        <v>29</v>
      </c>
      <c r="G92" s="7"/>
    </row>
    <row r="93" spans="1:8">
      <c r="A93" s="24" t="s">
        <v>30</v>
      </c>
      <c r="B93" s="13"/>
      <c r="C93" s="13" t="s">
        <v>75</v>
      </c>
      <c r="D93" s="30"/>
      <c r="E93" s="36"/>
      <c r="F93" s="36"/>
      <c r="G93" s="7"/>
    </row>
    <row r="94" spans="1:8">
      <c r="A94" s="24" t="s">
        <v>31</v>
      </c>
      <c r="C94" s="13" t="s">
        <v>75</v>
      </c>
      <c r="D94" s="32"/>
      <c r="G94" s="7"/>
    </row>
    <row r="95" spans="1:8">
      <c r="A95" s="24" t="s">
        <v>32</v>
      </c>
      <c r="B95" s="13"/>
      <c r="C95" s="13" t="s">
        <v>75</v>
      </c>
      <c r="D95" s="30"/>
      <c r="E95" s="36">
        <f>(D95/204621)</f>
        <v>0</v>
      </c>
      <c r="F95" s="36"/>
      <c r="G95" s="7"/>
    </row>
    <row r="96" spans="1:8" ht="15.75" thickBot="1">
      <c r="A96" s="38" t="s">
        <v>33</v>
      </c>
      <c r="B96" s="16"/>
      <c r="C96" s="16" t="s">
        <v>75</v>
      </c>
      <c r="D96" s="39"/>
      <c r="E96" s="34"/>
      <c r="F96" s="34"/>
      <c r="G96" s="35"/>
    </row>
    <row r="97" spans="1:10" ht="15.75" thickBot="1">
      <c r="A97" s="37"/>
      <c r="B97" s="13"/>
      <c r="C97" s="13"/>
      <c r="D97" s="32"/>
    </row>
    <row r="98" spans="1:10" ht="15.75" thickBot="1">
      <c r="A98" s="37"/>
      <c r="B98" s="13"/>
      <c r="C98" s="13"/>
      <c r="D98" s="32"/>
      <c r="E98" s="70">
        <v>2015</v>
      </c>
      <c r="F98" s="57"/>
      <c r="G98" s="57">
        <v>2016</v>
      </c>
      <c r="H98" s="68">
        <v>2017</v>
      </c>
    </row>
    <row r="99" spans="1:10" ht="15.75" thickBot="1">
      <c r="A99" s="37"/>
      <c r="D99" s="58" t="s">
        <v>34</v>
      </c>
      <c r="E99" s="82">
        <v>252171</v>
      </c>
      <c r="F99" s="59"/>
      <c r="G99" s="82">
        <v>254804</v>
      </c>
      <c r="H99" s="82">
        <v>257349</v>
      </c>
      <c r="I99" s="60"/>
      <c r="J99" s="45" t="s">
        <v>124</v>
      </c>
    </row>
    <row r="100" spans="1:10" ht="15.75" thickBot="1">
      <c r="A100" s="9" t="s">
        <v>35</v>
      </c>
      <c r="B100" s="3" t="s">
        <v>75</v>
      </c>
      <c r="C100" s="3"/>
      <c r="D100" s="61"/>
      <c r="E100" s="3"/>
      <c r="F100" s="3"/>
      <c r="G100" s="4"/>
      <c r="H100" s="2"/>
      <c r="I100" s="4"/>
      <c r="J100" s="45" t="s">
        <v>284</v>
      </c>
    </row>
    <row r="101" spans="1:10" ht="15.75" thickBot="1">
      <c r="A101" s="40"/>
      <c r="B101" s="1" t="s">
        <v>2</v>
      </c>
      <c r="C101" s="1" t="s">
        <v>3</v>
      </c>
      <c r="D101" s="64" t="s">
        <v>36</v>
      </c>
      <c r="E101" s="64" t="s">
        <v>37</v>
      </c>
      <c r="F101" s="64" t="s">
        <v>38</v>
      </c>
      <c r="G101" s="64" t="s">
        <v>39</v>
      </c>
      <c r="H101" s="64" t="s">
        <v>53</v>
      </c>
      <c r="I101" s="77" t="s">
        <v>72</v>
      </c>
    </row>
    <row r="102" spans="1:10">
      <c r="A102" s="23" t="s">
        <v>40</v>
      </c>
      <c r="B102" s="13"/>
      <c r="D102" s="72">
        <f>SUM(D103:D105)</f>
        <v>0</v>
      </c>
      <c r="E102" s="72">
        <f>SUM(E103:E105)</f>
        <v>12742996</v>
      </c>
      <c r="F102" s="62"/>
      <c r="G102" s="62">
        <f>(E102/G99)</f>
        <v>50.010973140139086</v>
      </c>
      <c r="H102" s="62">
        <f>(I102/H99)</f>
        <v>49.215334040544164</v>
      </c>
      <c r="I102" s="341">
        <f>SUM(I103:I105)</f>
        <v>12665517</v>
      </c>
    </row>
    <row r="103" spans="1:10">
      <c r="A103" s="40" t="s">
        <v>41</v>
      </c>
      <c r="B103" s="13"/>
      <c r="D103" s="73"/>
      <c r="E103" s="73">
        <v>12742996</v>
      </c>
      <c r="F103" s="65"/>
      <c r="G103" s="65"/>
      <c r="H103" s="63"/>
      <c r="I103" s="71">
        <v>12665517</v>
      </c>
    </row>
    <row r="104" spans="1:10">
      <c r="A104" s="40" t="s">
        <v>42</v>
      </c>
      <c r="B104" s="13"/>
      <c r="D104" s="73"/>
      <c r="E104" s="73"/>
      <c r="F104" s="65"/>
      <c r="G104" s="65"/>
      <c r="H104" s="63"/>
      <c r="I104" s="71"/>
    </row>
    <row r="105" spans="1:10">
      <c r="A105" s="40" t="s">
        <v>43</v>
      </c>
      <c r="B105" s="13"/>
      <c r="D105" s="73"/>
      <c r="E105" s="73"/>
      <c r="F105" s="65"/>
      <c r="G105" s="65"/>
      <c r="H105" s="63"/>
      <c r="I105" s="54"/>
    </row>
    <row r="106" spans="1:10">
      <c r="A106" s="23" t="s">
        <v>44</v>
      </c>
      <c r="B106" s="13"/>
      <c r="D106" s="72">
        <f>SUM(D107:D108)</f>
        <v>1330000</v>
      </c>
      <c r="E106" s="72">
        <f>SUM(E107:E108)</f>
        <v>1256000</v>
      </c>
      <c r="F106" s="62"/>
      <c r="G106" s="62"/>
      <c r="H106" s="62"/>
      <c r="I106" s="341">
        <f>SUM(I107:I108)</f>
        <v>1317000</v>
      </c>
    </row>
    <row r="107" spans="1:10">
      <c r="A107" s="40" t="s">
        <v>273</v>
      </c>
      <c r="B107" s="13"/>
      <c r="D107" s="73">
        <v>1330000</v>
      </c>
      <c r="E107" s="73">
        <v>1256000</v>
      </c>
      <c r="F107" s="65"/>
      <c r="G107" s="63"/>
      <c r="H107" s="63"/>
      <c r="I107" s="54">
        <v>1317000</v>
      </c>
    </row>
    <row r="108" spans="1:10">
      <c r="A108" s="40" t="s">
        <v>46</v>
      </c>
      <c r="B108" s="13"/>
      <c r="D108" s="73"/>
      <c r="E108" s="73"/>
      <c r="F108" s="65"/>
      <c r="G108" s="63"/>
      <c r="H108" s="63"/>
      <c r="I108" s="54"/>
    </row>
    <row r="109" spans="1:10">
      <c r="A109" s="23" t="s">
        <v>47</v>
      </c>
      <c r="B109" s="13"/>
      <c r="D109" s="97">
        <v>123477007</v>
      </c>
      <c r="E109" s="97">
        <v>126370723</v>
      </c>
      <c r="F109" s="97">
        <f>(D109/E99)</f>
        <v>489.65585654179108</v>
      </c>
      <c r="G109" s="97">
        <f>(E109/G99)</f>
        <v>495.9526655782484</v>
      </c>
      <c r="H109" s="97">
        <f>(I109/H99)</f>
        <v>513.59334211518205</v>
      </c>
      <c r="I109" s="98">
        <v>132172733</v>
      </c>
    </row>
    <row r="110" spans="1:10">
      <c r="A110" s="23" t="s">
        <v>48</v>
      </c>
      <c r="B110" s="13"/>
      <c r="D110" s="97"/>
      <c r="E110" s="97"/>
      <c r="F110" s="102">
        <v>47.99</v>
      </c>
      <c r="G110" s="102">
        <v>86.81</v>
      </c>
      <c r="H110" s="97">
        <v>110.7</v>
      </c>
      <c r="I110" s="98"/>
    </row>
    <row r="111" spans="1:10">
      <c r="A111" s="23" t="s">
        <v>49</v>
      </c>
      <c r="B111" s="13"/>
      <c r="D111" s="97"/>
      <c r="E111" s="97"/>
      <c r="F111" s="97">
        <v>921.63</v>
      </c>
      <c r="G111" s="97">
        <v>885.34</v>
      </c>
      <c r="H111" s="97">
        <v>885</v>
      </c>
      <c r="I111" s="98"/>
    </row>
    <row r="112" spans="1:10">
      <c r="A112" s="23" t="s">
        <v>50</v>
      </c>
      <c r="B112" s="13"/>
      <c r="D112" s="102"/>
      <c r="E112" s="102"/>
      <c r="F112" s="102">
        <v>92.32</v>
      </c>
      <c r="G112" s="102">
        <v>65.17</v>
      </c>
      <c r="H112" s="97">
        <v>78.900000000000006</v>
      </c>
      <c r="I112" s="101"/>
    </row>
    <row r="113" spans="1:9">
      <c r="A113" s="23" t="s">
        <v>277</v>
      </c>
      <c r="B113" s="13"/>
      <c r="D113" s="167">
        <v>0.52</v>
      </c>
      <c r="E113" s="167">
        <v>0.5</v>
      </c>
      <c r="F113" s="102"/>
      <c r="G113" s="102"/>
      <c r="H113" s="97"/>
      <c r="I113" s="189">
        <v>0.54</v>
      </c>
    </row>
    <row r="114" spans="1:9" ht="15.75" thickBot="1">
      <c r="A114" s="33" t="s">
        <v>276</v>
      </c>
      <c r="B114" s="16"/>
      <c r="C114" s="34"/>
      <c r="D114" s="74">
        <f>(107532744+56101620)</f>
        <v>163634364</v>
      </c>
      <c r="E114" s="168">
        <f>(97359530+58204613)</f>
        <v>155564143</v>
      </c>
      <c r="F114" s="99">
        <f>(D114/E99)</f>
        <v>648.90238766551272</v>
      </c>
      <c r="G114" s="99">
        <f>(E114/G99)</f>
        <v>610.52472881116466</v>
      </c>
      <c r="H114" s="99">
        <f>(I114/H99)</f>
        <v>3640.8396613159562</v>
      </c>
      <c r="I114" s="169">
        <f>(870112651+66853795)</f>
        <v>936966446</v>
      </c>
    </row>
    <row r="115" spans="1:9">
      <c r="A115" s="26" t="s">
        <v>285</v>
      </c>
      <c r="B115" s="13"/>
      <c r="D115" s="118"/>
      <c r="E115" s="32"/>
      <c r="F115" s="119"/>
      <c r="G115" s="119"/>
      <c r="H115" s="119"/>
      <c r="I115" s="119"/>
    </row>
    <row r="116" spans="1:9" ht="15.75" thickBot="1">
      <c r="A116" s="26"/>
      <c r="B116" s="13"/>
      <c r="D116" s="118"/>
      <c r="E116" s="32"/>
      <c r="F116" s="119"/>
      <c r="G116" s="119"/>
      <c r="H116" s="119"/>
      <c r="I116" s="119"/>
    </row>
    <row r="117" spans="1:9">
      <c r="A117" s="51" t="s">
        <v>184</v>
      </c>
      <c r="B117" s="122" t="s">
        <v>2</v>
      </c>
      <c r="C117" s="123" t="s">
        <v>3</v>
      </c>
      <c r="D117" s="30"/>
      <c r="E117" s="43"/>
      <c r="F117" s="42"/>
    </row>
    <row r="118" spans="1:9">
      <c r="A118" s="124" t="s">
        <v>185</v>
      </c>
      <c r="B118" s="121" t="s">
        <v>75</v>
      </c>
      <c r="C118" s="125"/>
    </row>
    <row r="119" spans="1:9">
      <c r="A119" s="124" t="s">
        <v>186</v>
      </c>
      <c r="B119" s="121" t="s">
        <v>75</v>
      </c>
      <c r="C119" s="125"/>
      <c r="D119" s="1"/>
    </row>
    <row r="120" spans="1:9">
      <c r="A120" s="124" t="s">
        <v>187</v>
      </c>
      <c r="B120" s="121"/>
      <c r="C120" s="125" t="s">
        <v>75</v>
      </c>
    </row>
    <row r="121" spans="1:9">
      <c r="A121" s="124" t="s">
        <v>188</v>
      </c>
      <c r="B121" s="121"/>
      <c r="C121" s="125" t="s">
        <v>75</v>
      </c>
    </row>
    <row r="122" spans="1:9" ht="15.75" thickBot="1">
      <c r="A122" s="126" t="s">
        <v>189</v>
      </c>
      <c r="B122" s="127" t="s">
        <v>75</v>
      </c>
      <c r="C122" s="128"/>
      <c r="D122" s="45" t="s">
        <v>211</v>
      </c>
    </row>
    <row r="123" spans="1:9">
      <c r="A123" s="44" t="s">
        <v>51</v>
      </c>
    </row>
    <row r="124" spans="1:9" ht="15.75" thickBot="1">
      <c r="A124" s="45" t="s">
        <v>287</v>
      </c>
    </row>
    <row r="125" spans="1:9" ht="15.75" thickBot="1">
      <c r="A125" s="70" t="s">
        <v>79</v>
      </c>
      <c r="B125" s="4"/>
    </row>
    <row r="126" spans="1:9" ht="15.75" thickBot="1">
      <c r="A126" s="344" t="s">
        <v>338</v>
      </c>
      <c r="B126" s="352">
        <f>(36/64)</f>
        <v>0.5625</v>
      </c>
    </row>
  </sheetData>
  <hyperlinks>
    <hyperlink ref="E17" r:id="rId1" xr:uid="{00000000-0004-0000-0300-000000000000}"/>
    <hyperlink ref="D8" r:id="rId2" xr:uid="{00000000-0004-0000-0300-000001000000}"/>
    <hyperlink ref="D34" r:id="rId3" xr:uid="{00000000-0004-0000-0300-000002000000}"/>
    <hyperlink ref="D25" r:id="rId4" xr:uid="{00000000-0004-0000-0300-000003000000}"/>
    <hyperlink ref="I18" r:id="rId5" xr:uid="{00000000-0004-0000-0300-000004000000}"/>
    <hyperlink ref="J99" r:id="rId6" xr:uid="{00000000-0004-0000-0300-000005000000}"/>
    <hyperlink ref="D66" r:id="rId7" xr:uid="{00000000-0004-0000-0300-000006000000}"/>
    <hyperlink ref="J100" r:id="rId8" xr:uid="{00000000-0004-0000-0300-000007000000}"/>
    <hyperlink ref="D69" r:id="rId9" xr:uid="{00000000-0004-0000-0300-000008000000}"/>
    <hyperlink ref="D82" r:id="rId10" xr:uid="{00000000-0004-0000-0300-000009000000}"/>
    <hyperlink ref="D122" r:id="rId11" xr:uid="{00000000-0004-0000-0300-00000A000000}"/>
    <hyperlink ref="A124" r:id="rId12" xr:uid="{00000000-0004-0000-0300-00000B000000}"/>
  </hyperlinks>
  <printOptions gridLines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3"/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2:J126"/>
  <sheetViews>
    <sheetView topLeftCell="A103" zoomScale="110" zoomScaleNormal="110" workbookViewId="0">
      <selection activeCell="C128" sqref="C128"/>
    </sheetView>
  </sheetViews>
  <sheetFormatPr baseColWidth="10" defaultRowHeight="15"/>
  <cols>
    <col min="1" max="1" width="92.42578125" customWidth="1"/>
    <col min="3" max="3" width="20" customWidth="1"/>
    <col min="4" max="4" width="26.85546875" customWidth="1"/>
    <col min="5" max="5" width="18.28515625" customWidth="1"/>
    <col min="6" max="6" width="13" customWidth="1"/>
    <col min="9" max="9" width="16.7109375" customWidth="1"/>
  </cols>
  <sheetData>
    <row r="2" spans="1:9" ht="15.75" thickBot="1"/>
    <row r="3" spans="1:9">
      <c r="A3" s="2"/>
      <c r="B3" s="3"/>
      <c r="C3" s="4"/>
    </row>
    <row r="4" spans="1:9">
      <c r="A4" s="5" t="s">
        <v>0</v>
      </c>
      <c r="B4" s="6" t="s">
        <v>97</v>
      </c>
      <c r="C4" s="7"/>
      <c r="D4" s="196" t="s">
        <v>218</v>
      </c>
      <c r="E4" s="196" t="s">
        <v>293</v>
      </c>
      <c r="F4" s="196"/>
      <c r="G4" s="116"/>
      <c r="H4" s="116" t="s">
        <v>220</v>
      </c>
      <c r="I4" s="116"/>
    </row>
    <row r="5" spans="1:9" ht="15.75" thickBot="1">
      <c r="A5" s="8"/>
      <c r="C5" s="7"/>
    </row>
    <row r="6" spans="1:9">
      <c r="A6" s="9" t="s">
        <v>1</v>
      </c>
      <c r="B6" s="3"/>
      <c r="C6" s="4"/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/>
      <c r="C8" s="14" t="s">
        <v>75</v>
      </c>
      <c r="D8" s="107"/>
    </row>
    <row r="9" spans="1:9">
      <c r="A9" s="12" t="s">
        <v>5</v>
      </c>
      <c r="B9" s="13"/>
      <c r="C9" s="14" t="s">
        <v>75</v>
      </c>
    </row>
    <row r="10" spans="1:9">
      <c r="A10" s="12" t="s">
        <v>6</v>
      </c>
      <c r="B10" s="13"/>
      <c r="C10" s="14" t="s">
        <v>75</v>
      </c>
    </row>
    <row r="11" spans="1:9">
      <c r="A11" s="12" t="s">
        <v>7</v>
      </c>
      <c r="B11" s="13"/>
      <c r="C11" s="14" t="s">
        <v>75</v>
      </c>
    </row>
    <row r="12" spans="1:9">
      <c r="A12" s="12" t="s">
        <v>8</v>
      </c>
      <c r="B12" s="13"/>
      <c r="C12" s="14" t="s">
        <v>75</v>
      </c>
    </row>
    <row r="13" spans="1:9" ht="15.75" thickBot="1">
      <c r="A13" s="15"/>
      <c r="B13" s="16"/>
      <c r="C13" s="17"/>
    </row>
    <row r="14" spans="1:9" ht="15.75" thickBot="1">
      <c r="A14" s="18"/>
    </row>
    <row r="15" spans="1:9" ht="15.75" thickBot="1">
      <c r="A15" s="9" t="s">
        <v>10</v>
      </c>
      <c r="B15" s="19"/>
      <c r="C15" s="4"/>
    </row>
    <row r="16" spans="1:9">
      <c r="A16" s="2"/>
      <c r="B16" s="153" t="s">
        <v>2</v>
      </c>
      <c r="C16" s="154" t="s">
        <v>3</v>
      </c>
    </row>
    <row r="17" spans="1:8">
      <c r="A17" s="12" t="s">
        <v>4</v>
      </c>
      <c r="B17" s="13" t="s">
        <v>75</v>
      </c>
      <c r="C17" s="14"/>
      <c r="D17" s="1"/>
    </row>
    <row r="18" spans="1:8">
      <c r="A18" s="12" t="s">
        <v>5</v>
      </c>
      <c r="B18" s="13" t="s">
        <v>75</v>
      </c>
      <c r="C18" s="14"/>
      <c r="D18" s="107" t="s">
        <v>131</v>
      </c>
      <c r="E18" s="47"/>
      <c r="F18" s="47"/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 t="s">
        <v>75</v>
      </c>
      <c r="C20" s="17"/>
      <c r="D20" s="107" t="s">
        <v>132</v>
      </c>
      <c r="E20" s="1"/>
      <c r="F20" s="1"/>
      <c r="G20" s="1"/>
    </row>
    <row r="21" spans="1:8">
      <c r="A21" s="8"/>
    </row>
    <row r="22" spans="1:8" ht="15.75" thickBot="1"/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45" t="s">
        <v>217</v>
      </c>
    </row>
    <row r="26" spans="1:8">
      <c r="A26" s="12" t="s">
        <v>5</v>
      </c>
      <c r="B26" s="13" t="s">
        <v>75</v>
      </c>
      <c r="C26" s="14"/>
      <c r="D26" s="107" t="s">
        <v>130</v>
      </c>
    </row>
    <row r="27" spans="1:8">
      <c r="A27" s="12" t="s">
        <v>6</v>
      </c>
      <c r="B27" s="13" t="s">
        <v>75</v>
      </c>
      <c r="C27" s="14"/>
      <c r="D27" s="107" t="s">
        <v>212</v>
      </c>
    </row>
    <row r="28" spans="1:8">
      <c r="A28" s="12" t="s">
        <v>7</v>
      </c>
      <c r="B28" s="13" t="s">
        <v>75</v>
      </c>
      <c r="C28" s="14"/>
      <c r="D28" s="107" t="s">
        <v>213</v>
      </c>
    </row>
    <row r="29" spans="1:8">
      <c r="A29" s="12" t="s">
        <v>8</v>
      </c>
      <c r="B29" s="13" t="s">
        <v>75</v>
      </c>
      <c r="C29" s="14"/>
      <c r="D29" s="107" t="s">
        <v>214</v>
      </c>
    </row>
    <row r="30" spans="1:8">
      <c r="A30" s="12" t="s">
        <v>9</v>
      </c>
      <c r="B30" s="13" t="s">
        <v>75</v>
      </c>
      <c r="C30" s="14"/>
      <c r="D30" s="107" t="s">
        <v>215</v>
      </c>
      <c r="G30" s="20"/>
      <c r="H30" s="13"/>
    </row>
    <row r="31" spans="1:8">
      <c r="A31" s="12" t="s">
        <v>12</v>
      </c>
      <c r="B31" s="13" t="s">
        <v>75</v>
      </c>
      <c r="C31" s="14"/>
      <c r="D31" s="107" t="s">
        <v>216</v>
      </c>
      <c r="G31" s="20"/>
      <c r="H31" s="13"/>
    </row>
    <row r="32" spans="1:8">
      <c r="A32" s="12" t="s">
        <v>13</v>
      </c>
      <c r="B32" s="13"/>
      <c r="C32" s="14" t="s">
        <v>75</v>
      </c>
    </row>
    <row r="33" spans="1:10">
      <c r="A33" s="12" t="s">
        <v>14</v>
      </c>
      <c r="B33" s="13"/>
      <c r="C33" s="14" t="s">
        <v>75</v>
      </c>
    </row>
    <row r="34" spans="1:10" ht="15.75" thickBot="1">
      <c r="A34" s="15" t="s">
        <v>15</v>
      </c>
      <c r="B34" s="16" t="s">
        <v>75</v>
      </c>
      <c r="C34" s="17"/>
      <c r="D34" s="107" t="s">
        <v>133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66">
        <v>42736</v>
      </c>
      <c r="E38" s="4"/>
      <c r="F38" s="85">
        <v>42370</v>
      </c>
      <c r="G38" s="93"/>
      <c r="H38" s="93" t="s">
        <v>81</v>
      </c>
      <c r="I38" s="90"/>
      <c r="J38" s="111" t="s">
        <v>132</v>
      </c>
    </row>
    <row r="39" spans="1:10" ht="15.75" thickBot="1">
      <c r="A39" s="9" t="s">
        <v>298</v>
      </c>
      <c r="B39" s="19"/>
      <c r="C39" s="3"/>
      <c r="D39" s="82">
        <v>137327</v>
      </c>
      <c r="E39" s="4"/>
      <c r="F39" s="82">
        <v>138144</v>
      </c>
      <c r="G39" s="81"/>
      <c r="H39" s="82">
        <v>138542</v>
      </c>
      <c r="I39" s="91"/>
    </row>
    <row r="40" spans="1:10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90" t="s">
        <v>80</v>
      </c>
      <c r="J40" s="13"/>
    </row>
    <row r="41" spans="1:10">
      <c r="A41" s="23" t="s">
        <v>19</v>
      </c>
      <c r="B41" s="13" t="s">
        <v>75</v>
      </c>
      <c r="C41" s="13"/>
      <c r="D41" s="95"/>
      <c r="E41" s="88"/>
      <c r="F41" s="95"/>
      <c r="G41" s="88"/>
      <c r="H41" s="135">
        <f>(H42+H53+H59)</f>
        <v>56556.999999999993</v>
      </c>
      <c r="I41" s="136">
        <f>(H42/H39)*1000</f>
        <v>397.0621905270603</v>
      </c>
      <c r="J41" s="41"/>
    </row>
    <row r="42" spans="1:10">
      <c r="A42" s="23" t="s">
        <v>57</v>
      </c>
      <c r="B42" s="13" t="s">
        <v>75</v>
      </c>
      <c r="C42" s="13"/>
      <c r="D42" s="95"/>
      <c r="E42" s="88"/>
      <c r="F42" s="95"/>
      <c r="G42" s="88"/>
      <c r="H42" s="135">
        <f>SUM(H43:H52)</f>
        <v>55009.789999999994</v>
      </c>
      <c r="I42" s="136">
        <f>(H41/H39)*1000</f>
        <v>408.22999523610167</v>
      </c>
    </row>
    <row r="43" spans="1:10">
      <c r="A43" s="24" t="s">
        <v>58</v>
      </c>
      <c r="B43" s="13" t="s">
        <v>75</v>
      </c>
      <c r="C43" s="13"/>
      <c r="D43" s="95"/>
      <c r="E43" s="88"/>
      <c r="F43" s="95"/>
      <c r="G43" s="88"/>
      <c r="H43" s="95"/>
      <c r="I43" s="88">
        <f>(H43/H39)*1000</f>
        <v>0</v>
      </c>
    </row>
    <row r="44" spans="1:10">
      <c r="A44" s="24" t="s">
        <v>20</v>
      </c>
      <c r="B44" s="13" t="s">
        <v>75</v>
      </c>
      <c r="C44" s="13"/>
      <c r="D44" s="95"/>
      <c r="E44" s="88"/>
      <c r="F44" s="95"/>
      <c r="G44" s="88"/>
      <c r="H44" s="95">
        <v>4556.2700000000004</v>
      </c>
      <c r="I44" s="88">
        <f>(H44/H39)</f>
        <v>3.2887283278716928E-2</v>
      </c>
    </row>
    <row r="45" spans="1:10">
      <c r="A45" s="24" t="s">
        <v>21</v>
      </c>
      <c r="B45" s="26"/>
      <c r="C45" s="13" t="s">
        <v>75</v>
      </c>
      <c r="D45" s="95"/>
      <c r="E45" s="88"/>
      <c r="F45" s="95"/>
      <c r="G45" s="88"/>
      <c r="H45" s="95">
        <v>42097</v>
      </c>
      <c r="I45" s="88">
        <f>(H45/H39)*1000</f>
        <v>303.85731402751514</v>
      </c>
    </row>
    <row r="46" spans="1:10">
      <c r="A46" s="24" t="s">
        <v>59</v>
      </c>
      <c r="B46" s="13" t="s">
        <v>75</v>
      </c>
      <c r="C46" s="13"/>
      <c r="D46" s="95"/>
      <c r="E46" s="88"/>
      <c r="F46" s="95"/>
      <c r="G46" s="88"/>
      <c r="H46" s="95">
        <v>3070.64</v>
      </c>
      <c r="I46" s="88">
        <f>(H46/H39)*1000</f>
        <v>22.163964718280379</v>
      </c>
    </row>
    <row r="47" spans="1:10">
      <c r="A47" s="24" t="s">
        <v>60</v>
      </c>
      <c r="B47" s="13" t="s">
        <v>75</v>
      </c>
      <c r="C47" s="13"/>
      <c r="D47" s="95"/>
      <c r="E47" s="88"/>
      <c r="F47" s="95"/>
      <c r="G47" s="88"/>
      <c r="H47" s="95">
        <v>1597.34</v>
      </c>
      <c r="I47" s="88">
        <f>(H47/H39)*1000</f>
        <v>11.529644439953227</v>
      </c>
    </row>
    <row r="48" spans="1:10">
      <c r="A48" s="24" t="s">
        <v>61</v>
      </c>
      <c r="B48" s="13" t="s">
        <v>75</v>
      </c>
      <c r="C48" s="13"/>
      <c r="D48" s="95"/>
      <c r="E48" s="88"/>
      <c r="F48" s="95"/>
      <c r="G48" s="88"/>
      <c r="H48" s="95">
        <v>2020.68</v>
      </c>
      <c r="I48" s="88">
        <f>(H48/H39)*1000</f>
        <v>14.585324305986632</v>
      </c>
    </row>
    <row r="49" spans="1:9">
      <c r="A49" s="24" t="s">
        <v>22</v>
      </c>
      <c r="B49" s="13" t="s">
        <v>75</v>
      </c>
      <c r="C49" s="13"/>
      <c r="D49" s="95"/>
      <c r="E49" s="88"/>
      <c r="F49" s="95"/>
      <c r="G49" s="88"/>
      <c r="H49" s="95">
        <v>18.13</v>
      </c>
      <c r="I49" s="88">
        <f>(H49/H39)*1000</f>
        <v>0.13086284303676862</v>
      </c>
    </row>
    <row r="50" spans="1:9">
      <c r="A50" s="24" t="s">
        <v>23</v>
      </c>
      <c r="B50" s="13" t="s">
        <v>75</v>
      </c>
      <c r="C50" s="13"/>
      <c r="D50" s="95"/>
      <c r="E50" s="88"/>
      <c r="F50" s="95"/>
      <c r="G50" s="88"/>
      <c r="H50" s="95">
        <v>199.03</v>
      </c>
      <c r="I50" s="88">
        <f>(H50/H39)*1000</f>
        <v>1.4366040623060155</v>
      </c>
    </row>
    <row r="51" spans="1:9">
      <c r="A51" s="24" t="s">
        <v>54</v>
      </c>
      <c r="B51" s="13" t="s">
        <v>75</v>
      </c>
      <c r="C51" s="13"/>
      <c r="D51" s="95"/>
      <c r="E51" s="88"/>
      <c r="F51" s="95"/>
      <c r="G51" s="88"/>
      <c r="H51" s="95">
        <v>351.2</v>
      </c>
      <c r="I51" s="88">
        <f>(H51/H39)*1000</f>
        <v>2.5349713444298478</v>
      </c>
    </row>
    <row r="52" spans="1:9">
      <c r="A52" s="24" t="s">
        <v>62</v>
      </c>
      <c r="B52" s="13" t="s">
        <v>75</v>
      </c>
      <c r="C52" s="13"/>
      <c r="D52" s="95"/>
      <c r="E52" s="88"/>
      <c r="F52" s="95"/>
      <c r="G52" s="88"/>
      <c r="H52" s="95">
        <v>1099.5</v>
      </c>
      <c r="I52" s="88">
        <f>(H52/H39)*1000</f>
        <v>7.9362215068354711</v>
      </c>
    </row>
    <row r="53" spans="1:9">
      <c r="A53" s="23" t="s">
        <v>331</v>
      </c>
      <c r="B53" s="13" t="s">
        <v>75</v>
      </c>
      <c r="C53" s="13"/>
      <c r="D53" s="95"/>
      <c r="E53" s="88"/>
      <c r="F53" s="95"/>
      <c r="G53" s="88"/>
      <c r="H53" s="135">
        <f>SUM(H55:H58)</f>
        <v>613.21</v>
      </c>
      <c r="I53" s="136">
        <f>(H53/H39)*1000</f>
        <v>4.426166794185157</v>
      </c>
    </row>
    <row r="54" spans="1:9">
      <c r="A54" s="24" t="s">
        <v>332</v>
      </c>
      <c r="B54" s="13"/>
      <c r="C54" s="13" t="s">
        <v>75</v>
      </c>
      <c r="D54" s="95"/>
      <c r="E54" s="88"/>
      <c r="F54" s="95"/>
      <c r="G54" s="88"/>
      <c r="H54" s="95"/>
      <c r="I54" s="88">
        <f>(H54/H39)*1000</f>
        <v>0</v>
      </c>
    </row>
    <row r="55" spans="1:9">
      <c r="A55" s="24" t="s">
        <v>24</v>
      </c>
      <c r="B55" s="13"/>
      <c r="C55" s="13" t="s">
        <v>75</v>
      </c>
      <c r="D55" s="95"/>
      <c r="E55" s="88"/>
      <c r="F55" s="95"/>
      <c r="G55" s="88"/>
      <c r="H55" s="95"/>
      <c r="I55" s="88">
        <f>(H55/H39)*1000</f>
        <v>0</v>
      </c>
    </row>
    <row r="56" spans="1:9">
      <c r="A56" s="24" t="s">
        <v>63</v>
      </c>
      <c r="B56" s="13" t="s">
        <v>75</v>
      </c>
      <c r="C56" s="13"/>
      <c r="D56" s="95"/>
      <c r="E56" s="88"/>
      <c r="F56" s="95"/>
      <c r="G56" s="88"/>
      <c r="H56" s="95">
        <v>613.21</v>
      </c>
      <c r="I56" s="88">
        <f>(H56/H39)*1000</f>
        <v>4.426166794185157</v>
      </c>
    </row>
    <row r="57" spans="1:9">
      <c r="A57" s="24" t="s">
        <v>330</v>
      </c>
      <c r="B57" s="13"/>
      <c r="C57" s="13" t="s">
        <v>75</v>
      </c>
      <c r="D57" s="94"/>
      <c r="E57" s="88"/>
      <c r="F57" s="94"/>
      <c r="G57" s="88"/>
      <c r="H57" s="94"/>
      <c r="I57" s="88">
        <f>(H57/H39)*1000</f>
        <v>0</v>
      </c>
    </row>
    <row r="58" spans="1:9">
      <c r="A58" s="24" t="s">
        <v>64</v>
      </c>
      <c r="B58" s="13"/>
      <c r="C58" s="13" t="s">
        <v>75</v>
      </c>
      <c r="D58" s="95"/>
      <c r="E58" s="88"/>
      <c r="F58" s="95"/>
      <c r="G58" s="88"/>
      <c r="H58" s="95"/>
      <c r="I58" s="88">
        <f>(H58/H39)*1000</f>
        <v>0</v>
      </c>
    </row>
    <row r="59" spans="1:9">
      <c r="A59" s="23" t="s">
        <v>25</v>
      </c>
      <c r="B59" s="13" t="s">
        <v>75</v>
      </c>
      <c r="C59" s="13"/>
      <c r="D59" s="95"/>
      <c r="E59" s="88"/>
      <c r="F59" s="95"/>
      <c r="G59" s="88"/>
      <c r="H59" s="135">
        <f>SUM(H60:H62)</f>
        <v>934</v>
      </c>
      <c r="I59" s="88">
        <f>(H59/H39)*1000</f>
        <v>6.7416379148561445</v>
      </c>
    </row>
    <row r="60" spans="1:9">
      <c r="A60" s="27" t="s">
        <v>26</v>
      </c>
      <c r="B60" s="13"/>
      <c r="C60" s="13" t="s">
        <v>75</v>
      </c>
      <c r="D60" s="95"/>
      <c r="E60" s="88"/>
      <c r="F60" s="95"/>
      <c r="G60" s="88"/>
      <c r="H60" s="95">
        <v>934</v>
      </c>
      <c r="I60" s="88">
        <f>(H60/H39)*1000</f>
        <v>6.7416379148561445</v>
      </c>
    </row>
    <row r="61" spans="1:9">
      <c r="A61" s="27" t="s">
        <v>55</v>
      </c>
      <c r="B61" s="13" t="s">
        <v>75</v>
      </c>
      <c r="C61" s="13"/>
      <c r="D61" s="95"/>
      <c r="E61" s="88"/>
      <c r="F61" s="95"/>
      <c r="G61" s="88"/>
      <c r="H61" s="95"/>
      <c r="I61" s="88">
        <f>(H61/H39)*1000</f>
        <v>0</v>
      </c>
    </row>
    <row r="62" spans="1:9" ht="15.75" thickBot="1">
      <c r="A62" s="67" t="s">
        <v>56</v>
      </c>
      <c r="B62" s="16" t="s">
        <v>75</v>
      </c>
      <c r="C62" s="16"/>
      <c r="D62" s="96"/>
      <c r="E62" s="92"/>
      <c r="F62" s="96"/>
      <c r="G62" s="92"/>
      <c r="H62" s="96"/>
      <c r="I62" s="92">
        <f>(H62/H39)*1000</f>
        <v>0</v>
      </c>
    </row>
    <row r="63" spans="1:9">
      <c r="A63" s="27"/>
      <c r="B63" s="13"/>
      <c r="C63" s="13"/>
      <c r="D63" s="25"/>
      <c r="H63" s="31"/>
    </row>
    <row r="64" spans="1:9" ht="15.75" thickBot="1">
      <c r="A64" s="27"/>
      <c r="B64" s="13"/>
      <c r="C64" s="13"/>
      <c r="D64" s="25"/>
    </row>
    <row r="65" spans="1:9">
      <c r="A65" s="146" t="s">
        <v>65</v>
      </c>
      <c r="B65" s="153" t="s">
        <v>2</v>
      </c>
      <c r="C65" s="153" t="s">
        <v>3</v>
      </c>
      <c r="D65" s="217"/>
    </row>
    <row r="66" spans="1:9" ht="15.75" thickBot="1">
      <c r="A66" s="15"/>
      <c r="B66" s="16" t="s">
        <v>75</v>
      </c>
      <c r="C66" s="16"/>
      <c r="D66" s="218" t="s">
        <v>296</v>
      </c>
      <c r="E66" s="45" t="s">
        <v>297</v>
      </c>
    </row>
    <row r="67" spans="1:9">
      <c r="A67" s="146" t="s">
        <v>66</v>
      </c>
      <c r="B67" s="153" t="s">
        <v>2</v>
      </c>
      <c r="C67" s="154" t="s">
        <v>3</v>
      </c>
      <c r="D67" s="13"/>
    </row>
    <row r="68" spans="1:9" ht="15.75" thickBot="1">
      <c r="A68" s="15"/>
      <c r="B68" s="16"/>
      <c r="C68" s="17" t="s">
        <v>75</v>
      </c>
    </row>
    <row r="69" spans="1:9" ht="15.75" thickBot="1">
      <c r="A69" s="12"/>
      <c r="B69" s="13"/>
      <c r="C69" s="13"/>
    </row>
    <row r="70" spans="1:9">
      <c r="A70" s="146" t="s">
        <v>74</v>
      </c>
      <c r="B70" s="53"/>
      <c r="C70" s="53" t="s">
        <v>75</v>
      </c>
      <c r="D70" s="57" t="s">
        <v>27</v>
      </c>
      <c r="E70" s="68" t="s">
        <v>73</v>
      </c>
      <c r="F70" s="1"/>
    </row>
    <row r="71" spans="1:9">
      <c r="A71" s="12" t="s">
        <v>28</v>
      </c>
      <c r="B71" s="13"/>
      <c r="C71" s="13" t="s">
        <v>75</v>
      </c>
      <c r="D71" s="84"/>
      <c r="E71" s="221"/>
      <c r="F71" s="30"/>
    </row>
    <row r="72" spans="1:9">
      <c r="A72" s="12" t="s">
        <v>67</v>
      </c>
      <c r="B72" s="13"/>
      <c r="C72" s="13" t="s">
        <v>75</v>
      </c>
      <c r="D72" s="25"/>
      <c r="E72" s="221"/>
      <c r="F72" s="30"/>
      <c r="H72" s="47"/>
      <c r="I72" s="45" t="s">
        <v>219</v>
      </c>
    </row>
    <row r="73" spans="1:9">
      <c r="A73" s="12" t="s">
        <v>68</v>
      </c>
      <c r="B73" s="13"/>
      <c r="C73" s="13" t="s">
        <v>75</v>
      </c>
      <c r="D73" s="25"/>
      <c r="E73" s="222"/>
      <c r="F73" s="30"/>
    </row>
    <row r="74" spans="1:9">
      <c r="A74" s="12" t="s">
        <v>69</v>
      </c>
      <c r="B74" s="13"/>
      <c r="C74" s="13" t="s">
        <v>75</v>
      </c>
      <c r="D74" s="25"/>
      <c r="E74" s="221"/>
      <c r="F74" s="30"/>
    </row>
    <row r="75" spans="1:9">
      <c r="A75" s="12" t="s">
        <v>71</v>
      </c>
      <c r="B75" s="13"/>
      <c r="C75" s="13" t="s">
        <v>75</v>
      </c>
      <c r="D75" s="30"/>
      <c r="E75" s="149"/>
      <c r="F75" s="31"/>
    </row>
    <row r="76" spans="1:9">
      <c r="A76" s="12" t="s">
        <v>70</v>
      </c>
      <c r="B76" s="13"/>
      <c r="C76" s="13" t="s">
        <v>75</v>
      </c>
      <c r="D76" s="30"/>
      <c r="E76" s="150"/>
      <c r="F76" s="29"/>
    </row>
    <row r="77" spans="1:9" ht="15.75" thickBot="1">
      <c r="A77" s="15" t="s">
        <v>281</v>
      </c>
      <c r="B77" s="16"/>
      <c r="C77" s="16" t="s">
        <v>75</v>
      </c>
      <c r="D77" s="151"/>
      <c r="E77" s="169"/>
    </row>
    <row r="78" spans="1:9" ht="15.75" thickBot="1">
      <c r="A78" s="15"/>
      <c r="B78" s="16"/>
      <c r="C78" s="16"/>
      <c r="D78" s="299"/>
      <c r="E78" s="248"/>
    </row>
    <row r="79" spans="1:9" ht="15.75" thickBot="1">
      <c r="A79" s="340" t="s">
        <v>333</v>
      </c>
      <c r="B79" s="160"/>
      <c r="C79" s="198" t="s">
        <v>75</v>
      </c>
      <c r="D79" s="299"/>
      <c r="E79" s="248"/>
    </row>
    <row r="80" spans="1:9" ht="15.75" thickBot="1">
      <c r="A80" s="15"/>
      <c r="B80" s="16"/>
      <c r="C80" s="16"/>
      <c r="D80" s="299"/>
      <c r="E80" s="248"/>
    </row>
    <row r="81" spans="1:6" ht="15.75" thickBot="1">
      <c r="A81" s="197" t="s">
        <v>334</v>
      </c>
      <c r="B81" s="157" t="s">
        <v>75</v>
      </c>
      <c r="C81" s="80"/>
      <c r="D81" s="199" t="s">
        <v>219</v>
      </c>
    </row>
    <row r="82" spans="1:6" ht="15.75" thickBot="1">
      <c r="A82" s="196"/>
      <c r="B82" s="10"/>
      <c r="C82" s="10"/>
      <c r="D82" s="199"/>
    </row>
    <row r="83" spans="1:6" ht="15.75" thickBot="1">
      <c r="A83" s="165" t="s">
        <v>335</v>
      </c>
      <c r="B83" s="157"/>
      <c r="C83" s="198" t="s">
        <v>75</v>
      </c>
    </row>
    <row r="84" spans="1:6" ht="15.75" thickBot="1">
      <c r="A84" s="12"/>
      <c r="B84" s="13"/>
      <c r="C84" s="13"/>
    </row>
    <row r="85" spans="1:6">
      <c r="A85" s="146" t="s">
        <v>336</v>
      </c>
      <c r="B85" s="53" t="s">
        <v>75</v>
      </c>
      <c r="C85" s="53"/>
      <c r="D85" s="219">
        <v>34536</v>
      </c>
      <c r="E85" s="220"/>
      <c r="F85" s="32"/>
    </row>
    <row r="86" spans="1:6">
      <c r="A86" s="23"/>
      <c r="B86" s="13"/>
      <c r="C86" s="13"/>
      <c r="D86" s="49"/>
      <c r="E86" s="101"/>
      <c r="F86" s="32"/>
    </row>
    <row r="87" spans="1:6" ht="15.75" thickBot="1">
      <c r="A87" s="15" t="s">
        <v>85</v>
      </c>
      <c r="B87" s="161"/>
      <c r="C87" s="16"/>
      <c r="D87" s="16" t="s">
        <v>134</v>
      </c>
      <c r="E87" s="35" t="s">
        <v>295</v>
      </c>
    </row>
    <row r="88" spans="1:6" ht="15.75" thickBot="1">
      <c r="A88" s="12"/>
      <c r="B88" s="10"/>
      <c r="C88" s="13"/>
      <c r="D88" s="13"/>
    </row>
    <row r="89" spans="1:6" ht="15.75" thickBot="1">
      <c r="A89" s="165" t="s">
        <v>337</v>
      </c>
      <c r="B89" s="160"/>
      <c r="C89" s="198" t="s">
        <v>75</v>
      </c>
    </row>
    <row r="90" spans="1:6" ht="15.75" thickBot="1">
      <c r="A90" s="23"/>
      <c r="B90" s="13"/>
      <c r="C90" s="13"/>
    </row>
    <row r="91" spans="1:6">
      <c r="A91" s="9" t="s">
        <v>288</v>
      </c>
      <c r="B91" s="53"/>
      <c r="C91" s="53"/>
      <c r="D91" s="3"/>
      <c r="E91" s="4"/>
    </row>
    <row r="92" spans="1:6">
      <c r="A92" s="8"/>
      <c r="B92" s="10" t="s">
        <v>2</v>
      </c>
      <c r="C92" s="10" t="s">
        <v>3</v>
      </c>
      <c r="D92" s="1" t="s">
        <v>17</v>
      </c>
      <c r="E92" s="7" t="s">
        <v>29</v>
      </c>
    </row>
    <row r="93" spans="1:6">
      <c r="A93" s="24" t="s">
        <v>30</v>
      </c>
      <c r="B93" s="13"/>
      <c r="C93" s="13" t="s">
        <v>75</v>
      </c>
      <c r="D93" s="30"/>
      <c r="E93" s="209"/>
      <c r="F93" s="36"/>
    </row>
    <row r="94" spans="1:6">
      <c r="A94" s="24" t="s">
        <v>31</v>
      </c>
      <c r="C94" s="13" t="s">
        <v>75</v>
      </c>
      <c r="D94" s="32"/>
      <c r="E94" s="7"/>
    </row>
    <row r="95" spans="1:6">
      <c r="A95" s="24" t="s">
        <v>32</v>
      </c>
      <c r="B95" s="13"/>
      <c r="C95" s="13" t="s">
        <v>75</v>
      </c>
      <c r="D95" s="30"/>
      <c r="E95" s="209"/>
      <c r="F95" s="36"/>
    </row>
    <row r="96" spans="1:6" ht="15.75" thickBot="1">
      <c r="A96" s="38" t="s">
        <v>33</v>
      </c>
      <c r="B96" s="16"/>
      <c r="C96" s="16" t="s">
        <v>75</v>
      </c>
      <c r="D96" s="39"/>
      <c r="E96" s="35"/>
    </row>
    <row r="97" spans="1:10" ht="15.75" thickBot="1">
      <c r="A97" s="37"/>
      <c r="B97" s="13"/>
      <c r="C97" s="13"/>
      <c r="D97" s="32"/>
    </row>
    <row r="98" spans="1:10" ht="15.75" thickBot="1">
      <c r="A98" s="37"/>
      <c r="B98" s="13"/>
      <c r="C98" s="13"/>
      <c r="D98" s="32"/>
      <c r="E98" s="215">
        <v>2015</v>
      </c>
      <c r="F98" s="57"/>
      <c r="G98" s="215">
        <v>2016</v>
      </c>
      <c r="H98" s="215">
        <v>2017</v>
      </c>
    </row>
    <row r="99" spans="1:10" ht="15.75" thickBot="1">
      <c r="A99" s="37"/>
      <c r="D99" s="58" t="s">
        <v>34</v>
      </c>
      <c r="E99" s="216">
        <v>138542</v>
      </c>
      <c r="F99" s="59"/>
      <c r="G99" s="216">
        <v>138144</v>
      </c>
      <c r="H99" s="216">
        <v>137327</v>
      </c>
      <c r="I99" s="60"/>
    </row>
    <row r="100" spans="1:10" ht="15.75" thickBot="1">
      <c r="A100" s="9" t="s">
        <v>35</v>
      </c>
      <c r="B100" s="3"/>
      <c r="C100" s="3"/>
      <c r="D100" s="61"/>
      <c r="E100" s="3"/>
      <c r="F100" s="3"/>
      <c r="G100" s="4"/>
      <c r="H100" s="2"/>
      <c r="I100" s="4"/>
      <c r="J100" s="107" t="s">
        <v>135</v>
      </c>
    </row>
    <row r="101" spans="1:10" ht="15.75" thickBot="1">
      <c r="A101" s="40"/>
      <c r="B101" s="1" t="s">
        <v>2</v>
      </c>
      <c r="C101" s="1" t="s">
        <v>3</v>
      </c>
      <c r="D101" s="64" t="s">
        <v>36</v>
      </c>
      <c r="E101" s="64" t="s">
        <v>37</v>
      </c>
      <c r="F101" s="64" t="s">
        <v>38</v>
      </c>
      <c r="G101" s="64" t="s">
        <v>39</v>
      </c>
      <c r="H101" s="64" t="s">
        <v>53</v>
      </c>
      <c r="I101" s="77" t="s">
        <v>72</v>
      </c>
      <c r="J101" s="45" t="s">
        <v>294</v>
      </c>
    </row>
    <row r="102" spans="1:10">
      <c r="A102" s="23" t="s">
        <v>40</v>
      </c>
      <c r="B102" s="13"/>
      <c r="D102" s="72">
        <f>SUM(D103:D105)</f>
        <v>9358044</v>
      </c>
      <c r="E102" s="72">
        <f>SUM(E103:E105)</f>
        <v>7678623</v>
      </c>
      <c r="F102" s="62">
        <f>(D102/E99)</f>
        <v>67.546621241212051</v>
      </c>
      <c r="G102" s="62">
        <f>(E102/G99)</f>
        <v>55.584194753300906</v>
      </c>
      <c r="H102" s="62">
        <f>(I102/H99)</f>
        <v>61.677601636968696</v>
      </c>
      <c r="I102" s="72">
        <f>SUM(I103:I105)</f>
        <v>8470000</v>
      </c>
    </row>
    <row r="103" spans="1:10">
      <c r="A103" s="40" t="s">
        <v>41</v>
      </c>
      <c r="B103" s="13"/>
      <c r="D103" s="73">
        <v>6803130</v>
      </c>
      <c r="E103" s="73">
        <v>4893623</v>
      </c>
      <c r="F103" s="65">
        <f>(D103/E99)</f>
        <v>49.105181100316152</v>
      </c>
      <c r="G103" s="65">
        <f>(E103/G99)</f>
        <v>35.424071982858464</v>
      </c>
      <c r="H103" s="63"/>
      <c r="I103" s="71">
        <v>5730000</v>
      </c>
    </row>
    <row r="104" spans="1:10">
      <c r="A104" s="40" t="s">
        <v>42</v>
      </c>
      <c r="B104" s="13"/>
      <c r="D104" s="73">
        <v>424914</v>
      </c>
      <c r="E104" s="73">
        <v>395000</v>
      </c>
      <c r="F104" s="65">
        <f>(D104/E99)</f>
        <v>3.0670410417057643</v>
      </c>
      <c r="G104" s="65">
        <f>(E104/G99)</f>
        <v>2.8593351864720873</v>
      </c>
      <c r="H104" s="63"/>
      <c r="I104" s="71">
        <v>350000</v>
      </c>
    </row>
    <row r="105" spans="1:10">
      <c r="A105" s="40" t="s">
        <v>43</v>
      </c>
      <c r="B105" s="13"/>
      <c r="D105" s="73">
        <v>2130000</v>
      </c>
      <c r="E105" s="73">
        <v>2390000</v>
      </c>
      <c r="F105" s="65">
        <f>(D105/E99)</f>
        <v>15.374399099190137</v>
      </c>
      <c r="G105" s="65">
        <f>(E105/G99)</f>
        <v>17.300787583970351</v>
      </c>
      <c r="H105" s="63"/>
      <c r="I105" s="54">
        <v>2390000</v>
      </c>
    </row>
    <row r="106" spans="1:10">
      <c r="A106" s="23" t="s">
        <v>44</v>
      </c>
      <c r="B106" s="13"/>
      <c r="D106" s="72">
        <f>SUM(D107:D108)</f>
        <v>5870000</v>
      </c>
      <c r="E106" s="72">
        <f>SUM(E107:E108)</f>
        <v>5890000</v>
      </c>
      <c r="F106" s="62">
        <f>(D106/E99)</f>
        <v>42.369822869599112</v>
      </c>
      <c r="G106" s="62">
        <f>(E106/G99)</f>
        <v>42.636668983090111</v>
      </c>
      <c r="H106" s="62">
        <f>(I106/H99)</f>
        <v>45.198467890509512</v>
      </c>
      <c r="I106" s="72">
        <f>SUM(I107:I108)</f>
        <v>6206970</v>
      </c>
    </row>
    <row r="107" spans="1:10">
      <c r="A107" s="40" t="s">
        <v>45</v>
      </c>
      <c r="B107" s="13"/>
      <c r="D107" s="73">
        <v>5150000</v>
      </c>
      <c r="E107" s="73">
        <v>5170000</v>
      </c>
      <c r="F107" s="65"/>
      <c r="G107" s="63"/>
      <c r="H107" s="63"/>
      <c r="I107" s="54">
        <v>5500000</v>
      </c>
    </row>
    <row r="108" spans="1:10">
      <c r="A108" s="40" t="s">
        <v>46</v>
      </c>
      <c r="B108" s="13"/>
      <c r="D108" s="73">
        <v>720000</v>
      </c>
      <c r="E108" s="73">
        <v>720000</v>
      </c>
      <c r="F108" s="65"/>
      <c r="G108" s="63"/>
      <c r="H108" s="63"/>
      <c r="I108" s="54">
        <v>706970</v>
      </c>
    </row>
    <row r="109" spans="1:10">
      <c r="A109" s="23" t="s">
        <v>47</v>
      </c>
      <c r="B109" s="13"/>
      <c r="D109" s="97"/>
      <c r="E109" s="97"/>
      <c r="F109" s="97"/>
      <c r="G109" s="97"/>
      <c r="H109" s="97">
        <v>767.34</v>
      </c>
      <c r="I109" s="98"/>
    </row>
    <row r="110" spans="1:10">
      <c r="A110" s="23" t="s">
        <v>48</v>
      </c>
      <c r="B110" s="13"/>
      <c r="D110" s="97">
        <v>10540601</v>
      </c>
      <c r="E110" s="97">
        <v>6870127</v>
      </c>
      <c r="F110" s="97">
        <f>(D110/E99)</f>
        <v>76.082350478555242</v>
      </c>
      <c r="G110" s="97">
        <f>(E110/G99)</f>
        <v>49.731635105397267</v>
      </c>
      <c r="H110" s="97">
        <f>(I110/H99)</f>
        <v>121.86556904323258</v>
      </c>
      <c r="I110" s="98">
        <v>16735433</v>
      </c>
    </row>
    <row r="111" spans="1:10">
      <c r="A111" s="23" t="s">
        <v>49</v>
      </c>
      <c r="B111" s="13"/>
      <c r="D111" s="97"/>
      <c r="E111" s="97"/>
      <c r="F111" s="97"/>
      <c r="G111" s="97"/>
      <c r="H111" s="97">
        <v>1088</v>
      </c>
      <c r="I111" s="98"/>
    </row>
    <row r="112" spans="1:10">
      <c r="A112" s="23" t="s">
        <v>50</v>
      </c>
      <c r="B112" s="13"/>
      <c r="D112" s="102"/>
      <c r="E112" s="102"/>
      <c r="F112" s="97"/>
      <c r="G112" s="97"/>
      <c r="H112" s="97">
        <v>32.72</v>
      </c>
      <c r="I112" s="101"/>
    </row>
    <row r="113" spans="1:9">
      <c r="A113" s="23" t="s">
        <v>277</v>
      </c>
      <c r="B113" s="13"/>
      <c r="D113" s="102"/>
      <c r="E113" s="102"/>
      <c r="F113" s="97"/>
      <c r="G113" s="97"/>
      <c r="H113" s="97"/>
      <c r="I113" s="189">
        <v>0.65</v>
      </c>
    </row>
    <row r="114" spans="1:9" ht="15.75" thickBot="1">
      <c r="A114" s="33" t="s">
        <v>276</v>
      </c>
      <c r="B114" s="16"/>
      <c r="C114" s="34"/>
      <c r="D114" s="74">
        <f>(61017961+95604396)</f>
        <v>156622357</v>
      </c>
      <c r="E114" s="168">
        <f>(55060729+84074172)</f>
        <v>139134901</v>
      </c>
      <c r="F114" s="99">
        <f>(D114/E99)</f>
        <v>1130.5045184853691</v>
      </c>
      <c r="G114" s="99">
        <f>(E114/G99)</f>
        <v>1007.1729572040769</v>
      </c>
      <c r="H114" s="99">
        <f>(I114/H99)</f>
        <v>880.41238066804056</v>
      </c>
      <c r="I114" s="169">
        <f>(43054227+77850164)</f>
        <v>120904391</v>
      </c>
    </row>
    <row r="115" spans="1:9" ht="15.75" thickBot="1">
      <c r="A115" s="26"/>
      <c r="B115" s="13"/>
      <c r="D115" s="118"/>
      <c r="E115" s="32"/>
      <c r="F115" s="119"/>
      <c r="G115" s="119"/>
      <c r="H115" s="119"/>
      <c r="I115" s="119"/>
    </row>
    <row r="116" spans="1:9">
      <c r="A116" s="51" t="s">
        <v>184</v>
      </c>
      <c r="B116" s="122" t="s">
        <v>2</v>
      </c>
      <c r="C116" s="123" t="s">
        <v>3</v>
      </c>
      <c r="D116" s="30"/>
      <c r="E116" s="43"/>
      <c r="F116" s="42"/>
    </row>
    <row r="117" spans="1:9">
      <c r="A117" s="124" t="s">
        <v>185</v>
      </c>
      <c r="B117" s="121" t="s">
        <v>75</v>
      </c>
      <c r="C117" s="125"/>
    </row>
    <row r="118" spans="1:9">
      <c r="A118" s="124" t="s">
        <v>186</v>
      </c>
      <c r="B118" s="121" t="s">
        <v>75</v>
      </c>
      <c r="C118" s="125"/>
      <c r="D118" s="1"/>
    </row>
    <row r="119" spans="1:9">
      <c r="A119" s="124" t="s">
        <v>187</v>
      </c>
      <c r="B119" s="121" t="s">
        <v>75</v>
      </c>
      <c r="C119" s="125"/>
      <c r="D119" s="45" t="s">
        <v>219</v>
      </c>
    </row>
    <row r="120" spans="1:9">
      <c r="A120" s="124" t="s">
        <v>188</v>
      </c>
      <c r="B120" s="121"/>
      <c r="C120" s="125" t="s">
        <v>75</v>
      </c>
    </row>
    <row r="121" spans="1:9" ht="15.75" thickBot="1">
      <c r="A121" s="126" t="s">
        <v>189</v>
      </c>
      <c r="B121" s="127" t="s">
        <v>75</v>
      </c>
      <c r="C121" s="128"/>
    </row>
    <row r="122" spans="1:9">
      <c r="A122" s="44" t="s">
        <v>51</v>
      </c>
    </row>
    <row r="123" spans="1:9" ht="15.75" thickBot="1">
      <c r="A123" s="45" t="s">
        <v>292</v>
      </c>
    </row>
    <row r="124" spans="1:9" ht="15.75" thickBot="1">
      <c r="A124" s="70" t="s">
        <v>79</v>
      </c>
      <c r="B124" s="4"/>
    </row>
    <row r="125" spans="1:9" ht="15.75" thickBot="1">
      <c r="A125" s="344" t="s">
        <v>338</v>
      </c>
      <c r="B125" s="352">
        <f>(26/64)</f>
        <v>0.40625</v>
      </c>
    </row>
    <row r="126" spans="1:9">
      <c r="A126" s="1"/>
    </row>
  </sheetData>
  <hyperlinks>
    <hyperlink ref="D34" r:id="rId1" xr:uid="{00000000-0004-0000-0400-000000000000}"/>
    <hyperlink ref="J38" r:id="rId2" xr:uid="{00000000-0004-0000-0400-000001000000}"/>
    <hyperlink ref="D25" r:id="rId3" xr:uid="{00000000-0004-0000-0400-000002000000}"/>
    <hyperlink ref="D18" r:id="rId4" xr:uid="{00000000-0004-0000-0400-000003000000}"/>
    <hyperlink ref="J100" r:id="rId5" xr:uid="{00000000-0004-0000-0400-000004000000}"/>
    <hyperlink ref="A123" r:id="rId6" xr:uid="{00000000-0004-0000-0400-000005000000}"/>
    <hyperlink ref="D20" r:id="rId7" xr:uid="{00000000-0004-0000-0400-000006000000}"/>
    <hyperlink ref="J101" r:id="rId8" xr:uid="{00000000-0004-0000-0400-000007000000}"/>
    <hyperlink ref="I72" r:id="rId9" xr:uid="{00000000-0004-0000-0400-000008000000}"/>
    <hyperlink ref="D81" r:id="rId10" xr:uid="{00000000-0004-0000-0400-000009000000}"/>
    <hyperlink ref="D119" r:id="rId11" xr:uid="{00000000-0004-0000-0400-00000A000000}"/>
    <hyperlink ref="E66" r:id="rId12" xr:uid="{00000000-0004-0000-0400-00000B000000}"/>
  </hyperlinks>
  <printOptions gridLines="1"/>
  <pageMargins left="0.70866141732283472" right="0.70866141732283472" top="0.74803149606299213" bottom="0.74803149606299213" header="0.31496062992125984" footer="0.31496062992125984"/>
  <pageSetup paperSize="9" scale="37" fitToHeight="0" orientation="landscape" r:id="rId1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2:M126"/>
  <sheetViews>
    <sheetView topLeftCell="A100" zoomScaleNormal="100" workbookViewId="0">
      <selection activeCell="B125" sqref="B125"/>
    </sheetView>
  </sheetViews>
  <sheetFormatPr baseColWidth="10" defaultRowHeight="15"/>
  <cols>
    <col min="1" max="1" width="92.42578125" customWidth="1"/>
    <col min="3" max="3" width="16.140625" customWidth="1"/>
    <col min="4" max="4" width="19" customWidth="1"/>
    <col min="5" max="5" width="18.28515625" customWidth="1"/>
    <col min="6" max="6" width="16.7109375" customWidth="1"/>
    <col min="7" max="7" width="12.7109375" customWidth="1"/>
    <col min="8" max="8" width="11.5703125" customWidth="1"/>
    <col min="9" max="9" width="16.42578125" customWidth="1"/>
  </cols>
  <sheetData>
    <row r="2" spans="1:10" ht="15.75" thickBot="1"/>
    <row r="3" spans="1:10">
      <c r="A3" s="2"/>
      <c r="B3" s="3"/>
      <c r="C3" s="4"/>
    </row>
    <row r="4" spans="1:10">
      <c r="A4" s="5" t="s">
        <v>0</v>
      </c>
      <c r="B4" s="6" t="s">
        <v>96</v>
      </c>
      <c r="C4" s="7"/>
      <c r="D4" s="131" t="s">
        <v>223</v>
      </c>
      <c r="E4" s="131" t="s">
        <v>225</v>
      </c>
      <c r="F4" s="131" t="s">
        <v>224</v>
      </c>
      <c r="G4" s="47"/>
      <c r="H4" s="47"/>
      <c r="I4" s="47"/>
      <c r="J4" s="47"/>
    </row>
    <row r="5" spans="1:10" ht="15.75" thickBot="1">
      <c r="A5" s="8"/>
      <c r="C5" s="7"/>
      <c r="D5" s="229" t="s">
        <v>221</v>
      </c>
      <c r="E5" s="229" t="s">
        <v>222</v>
      </c>
      <c r="F5" s="178"/>
      <c r="G5" s="178"/>
    </row>
    <row r="6" spans="1:10">
      <c r="A6" s="9" t="s">
        <v>1</v>
      </c>
      <c r="B6" s="3"/>
      <c r="C6" s="4"/>
    </row>
    <row r="7" spans="1:10">
      <c r="A7" s="8"/>
      <c r="B7" s="10" t="s">
        <v>2</v>
      </c>
      <c r="C7" s="11" t="s">
        <v>3</v>
      </c>
    </row>
    <row r="8" spans="1:10">
      <c r="A8" s="12" t="s">
        <v>4</v>
      </c>
      <c r="B8" s="13" t="s">
        <v>75</v>
      </c>
      <c r="C8" s="14"/>
      <c r="D8" s="107" t="s">
        <v>136</v>
      </c>
    </row>
    <row r="9" spans="1:10">
      <c r="A9" s="12" t="s">
        <v>5</v>
      </c>
      <c r="B9" s="13"/>
      <c r="C9" s="14" t="s">
        <v>75</v>
      </c>
    </row>
    <row r="10" spans="1:10">
      <c r="A10" s="12" t="s">
        <v>6</v>
      </c>
      <c r="B10" s="13"/>
      <c r="C10" s="14" t="s">
        <v>75</v>
      </c>
    </row>
    <row r="11" spans="1:10">
      <c r="A11" s="12" t="s">
        <v>7</v>
      </c>
      <c r="B11" s="13"/>
      <c r="C11" s="14" t="s">
        <v>75</v>
      </c>
    </row>
    <row r="12" spans="1:10">
      <c r="A12" s="12" t="s">
        <v>8</v>
      </c>
      <c r="B12" s="13"/>
      <c r="C12" s="14" t="s">
        <v>75</v>
      </c>
    </row>
    <row r="13" spans="1:10" ht="15.75" thickBot="1">
      <c r="A13" s="15"/>
      <c r="B13" s="16"/>
      <c r="C13" s="17"/>
    </row>
    <row r="14" spans="1:10" ht="15.75" thickBot="1">
      <c r="A14" s="18"/>
    </row>
    <row r="15" spans="1:10">
      <c r="A15" s="9" t="s">
        <v>10</v>
      </c>
      <c r="B15" s="19"/>
      <c r="C15" s="4"/>
    </row>
    <row r="16" spans="1:10">
      <c r="A16" s="8"/>
      <c r="B16" s="10" t="s">
        <v>2</v>
      </c>
      <c r="C16" s="11" t="s">
        <v>3</v>
      </c>
    </row>
    <row r="17" spans="1:8">
      <c r="A17" s="12" t="s">
        <v>4</v>
      </c>
      <c r="B17" s="13"/>
      <c r="C17" s="14" t="s">
        <v>75</v>
      </c>
      <c r="D17" s="1"/>
    </row>
    <row r="18" spans="1:8">
      <c r="A18" s="12" t="s">
        <v>5</v>
      </c>
      <c r="B18" s="13" t="s">
        <v>75</v>
      </c>
      <c r="C18" s="14"/>
      <c r="D18" s="45" t="s">
        <v>137</v>
      </c>
      <c r="E18" s="47"/>
      <c r="F18" s="47"/>
    </row>
    <row r="19" spans="1:8">
      <c r="A19" s="12" t="s">
        <v>6</v>
      </c>
      <c r="B19" s="13"/>
      <c r="C19" s="14" t="s">
        <v>75</v>
      </c>
      <c r="E19" s="47"/>
      <c r="F19" s="47"/>
    </row>
    <row r="20" spans="1:8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107" t="s">
        <v>138</v>
      </c>
    </row>
    <row r="26" spans="1:8">
      <c r="A26" s="12" t="s">
        <v>5</v>
      </c>
      <c r="B26" s="13"/>
      <c r="C26" s="14" t="s">
        <v>75</v>
      </c>
    </row>
    <row r="27" spans="1:8">
      <c r="A27" s="12" t="s">
        <v>6</v>
      </c>
      <c r="B27" s="13" t="s">
        <v>75</v>
      </c>
      <c r="C27" s="14"/>
      <c r="D27" s="107" t="s">
        <v>226</v>
      </c>
    </row>
    <row r="28" spans="1:8">
      <c r="A28" s="12" t="s">
        <v>7</v>
      </c>
      <c r="B28" s="13" t="s">
        <v>75</v>
      </c>
      <c r="C28" s="14"/>
      <c r="D28" s="107" t="s">
        <v>227</v>
      </c>
    </row>
    <row r="29" spans="1:8">
      <c r="A29" s="12" t="s">
        <v>8</v>
      </c>
      <c r="B29" s="13" t="s">
        <v>75</v>
      </c>
      <c r="C29" s="14"/>
      <c r="D29" s="107" t="s">
        <v>228</v>
      </c>
    </row>
    <row r="30" spans="1:8">
      <c r="A30" s="12" t="s">
        <v>9</v>
      </c>
      <c r="B30" s="13" t="s">
        <v>75</v>
      </c>
      <c r="C30" s="14"/>
      <c r="D30" s="107" t="s">
        <v>229</v>
      </c>
      <c r="G30" s="20"/>
      <c r="H30" s="13"/>
    </row>
    <row r="31" spans="1:8">
      <c r="A31" s="12" t="s">
        <v>12</v>
      </c>
      <c r="B31" s="13" t="s">
        <v>75</v>
      </c>
      <c r="C31" s="14"/>
      <c r="D31" s="107" t="s">
        <v>230</v>
      </c>
      <c r="G31" s="20"/>
      <c r="H31" s="13"/>
    </row>
    <row r="32" spans="1:8">
      <c r="A32" s="12" t="s">
        <v>13</v>
      </c>
      <c r="B32" s="13" t="s">
        <v>75</v>
      </c>
      <c r="C32" s="14"/>
      <c r="D32" s="107" t="s">
        <v>231</v>
      </c>
    </row>
    <row r="33" spans="1:13">
      <c r="A33" s="12" t="s">
        <v>14</v>
      </c>
      <c r="B33" s="13" t="s">
        <v>75</v>
      </c>
      <c r="C33" s="14"/>
      <c r="D33" s="107" t="s">
        <v>232</v>
      </c>
    </row>
    <row r="34" spans="1:13" ht="15.75" thickBot="1">
      <c r="A34" s="15" t="s">
        <v>15</v>
      </c>
      <c r="B34" s="16" t="s">
        <v>75</v>
      </c>
      <c r="C34" s="17"/>
      <c r="D34" s="107" t="s">
        <v>139</v>
      </c>
      <c r="E34" s="1"/>
      <c r="F34" s="1"/>
    </row>
    <row r="35" spans="1:13">
      <c r="A35" s="12"/>
      <c r="H35" s="13"/>
    </row>
    <row r="36" spans="1:13" ht="15.75" thickBot="1">
      <c r="A36" s="48"/>
      <c r="B36" s="47"/>
      <c r="C36" s="1"/>
    </row>
    <row r="37" spans="1:13" ht="15.75" thickBot="1">
      <c r="A37" s="57"/>
      <c r="B37" s="52"/>
      <c r="C37" s="3"/>
      <c r="D37" s="3"/>
      <c r="E37" s="3"/>
      <c r="F37" s="3"/>
      <c r="G37" s="21"/>
    </row>
    <row r="38" spans="1:13" ht="15.75" thickBot="1">
      <c r="A38" s="9" t="s">
        <v>16</v>
      </c>
      <c r="B38" s="228"/>
      <c r="C38" s="204"/>
      <c r="D38" s="205">
        <v>42736</v>
      </c>
      <c r="E38" s="60"/>
      <c r="F38" s="206">
        <v>42370</v>
      </c>
      <c r="G38" s="93"/>
      <c r="H38" s="93" t="s">
        <v>81</v>
      </c>
      <c r="I38" s="90"/>
      <c r="J38" s="45" t="s">
        <v>302</v>
      </c>
      <c r="M38" t="s">
        <v>303</v>
      </c>
    </row>
    <row r="39" spans="1:13" ht="15.75" thickBot="1">
      <c r="A39" s="202" t="s">
        <v>283</v>
      </c>
      <c r="B39" s="203"/>
      <c r="C39" s="60"/>
      <c r="D39" s="108">
        <v>126127</v>
      </c>
      <c r="E39" s="7"/>
      <c r="F39" s="108">
        <v>125517</v>
      </c>
      <c r="G39" s="227"/>
      <c r="H39" s="108">
        <v>124867</v>
      </c>
      <c r="I39" s="91"/>
    </row>
    <row r="40" spans="1:13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90" t="s">
        <v>80</v>
      </c>
      <c r="J40" s="13"/>
    </row>
    <row r="41" spans="1:13">
      <c r="A41" s="23" t="s">
        <v>19</v>
      </c>
      <c r="B41" s="13" t="s">
        <v>75</v>
      </c>
      <c r="C41" s="13"/>
      <c r="D41" s="135">
        <f>(D42+D53+D59)</f>
        <v>58081.01</v>
      </c>
      <c r="E41" s="86">
        <f>(D41/D39)*1000</f>
        <v>460.49624584743947</v>
      </c>
      <c r="F41" s="133">
        <f>(F42+F53+F59)</f>
        <v>54938.090000000011</v>
      </c>
      <c r="G41" s="86">
        <f>(F41/F39)*1000</f>
        <v>437.69441589585483</v>
      </c>
      <c r="H41" s="133">
        <f>(H42+H53+H59)</f>
        <v>54125.81</v>
      </c>
      <c r="I41" s="137">
        <f>(H41/H39)*1000</f>
        <v>433.46768962175753</v>
      </c>
      <c r="J41" s="41"/>
    </row>
    <row r="42" spans="1:13">
      <c r="A42" s="23" t="s">
        <v>57</v>
      </c>
      <c r="B42" s="13" t="s">
        <v>75</v>
      </c>
      <c r="C42" s="13"/>
      <c r="D42" s="135">
        <f>SUM(D44:D52)</f>
        <v>51870.3</v>
      </c>
      <c r="E42" s="87">
        <f>(D42/D39)*1000</f>
        <v>411.25452916504793</v>
      </c>
      <c r="F42" s="133">
        <f>SUM(F44:F52)</f>
        <v>48036.69000000001</v>
      </c>
      <c r="G42" s="87">
        <f>(F42/F39)*1000</f>
        <v>382.71062883912151</v>
      </c>
      <c r="H42" s="133">
        <f>SUM(H44:H52)</f>
        <v>46866.369999999995</v>
      </c>
      <c r="I42" s="137">
        <f>(H42/H39)*1000</f>
        <v>375.33031145138426</v>
      </c>
    </row>
    <row r="43" spans="1:13">
      <c r="A43" s="24" t="s">
        <v>58</v>
      </c>
      <c r="B43" s="13"/>
      <c r="C43" s="13" t="s">
        <v>75</v>
      </c>
      <c r="D43" s="95"/>
      <c r="E43" s="86"/>
      <c r="F43" s="95"/>
      <c r="G43" s="86"/>
      <c r="H43" s="95"/>
      <c r="I43" s="88"/>
    </row>
    <row r="44" spans="1:13">
      <c r="A44" s="24" t="s">
        <v>20</v>
      </c>
      <c r="B44" s="13" t="s">
        <v>75</v>
      </c>
      <c r="C44" s="13"/>
      <c r="D44" s="95">
        <v>5220.0600000000004</v>
      </c>
      <c r="E44" s="88">
        <f>(D44/D39)</f>
        <v>4.1387331816343846E-2</v>
      </c>
      <c r="F44" s="95">
        <v>5322.8</v>
      </c>
      <c r="G44" s="88">
        <f>(F44/F39)*1000</f>
        <v>42.407004628855056</v>
      </c>
      <c r="H44" s="95">
        <v>5456.14</v>
      </c>
      <c r="I44" s="88">
        <f>(H44/H39)*1000</f>
        <v>43.695612131307719</v>
      </c>
    </row>
    <row r="45" spans="1:13">
      <c r="A45" s="24" t="s">
        <v>21</v>
      </c>
      <c r="B45" s="26"/>
      <c r="C45" s="13" t="s">
        <v>75</v>
      </c>
      <c r="D45" s="95">
        <v>40302.6</v>
      </c>
      <c r="E45" s="89">
        <f>(D45/D39)</f>
        <v>0.31953982890261401</v>
      </c>
      <c r="F45" s="95">
        <v>36647.300000000003</v>
      </c>
      <c r="G45" s="89">
        <f>(F45/F39)*1000</f>
        <v>291.97080873507173</v>
      </c>
      <c r="H45" s="95">
        <v>35493</v>
      </c>
      <c r="I45" s="88">
        <f>(H45/H39)*1000</f>
        <v>284.24643821025569</v>
      </c>
    </row>
    <row r="46" spans="1:13">
      <c r="A46" s="24" t="s">
        <v>59</v>
      </c>
      <c r="B46" s="13" t="s">
        <v>75</v>
      </c>
      <c r="C46" s="13"/>
      <c r="D46" s="95">
        <v>1889.81</v>
      </c>
      <c r="E46" s="88">
        <f>(D46/D39)*1000</f>
        <v>14.98338975794239</v>
      </c>
      <c r="F46" s="95">
        <v>1813.04</v>
      </c>
      <c r="G46" s="88">
        <f>(F46/F39)*1000</f>
        <v>14.444577228582581</v>
      </c>
      <c r="H46" s="95">
        <v>1942.27</v>
      </c>
      <c r="I46" s="88">
        <f>(H46/H39)*1000</f>
        <v>15.554710211665213</v>
      </c>
    </row>
    <row r="47" spans="1:13">
      <c r="A47" s="24" t="s">
        <v>60</v>
      </c>
      <c r="B47" s="13" t="s">
        <v>75</v>
      </c>
      <c r="C47" s="13"/>
      <c r="D47" s="95">
        <v>1677.66</v>
      </c>
      <c r="E47" s="88">
        <f>(D47/D39)*1000</f>
        <v>13.301354983469043</v>
      </c>
      <c r="F47" s="95">
        <v>1634.76</v>
      </c>
      <c r="G47" s="88">
        <f>(F47/F39)*1000</f>
        <v>13.024211859748082</v>
      </c>
      <c r="H47" s="95">
        <v>1523.64</v>
      </c>
      <c r="I47" s="88">
        <f>(H47/H39)*1000</f>
        <v>12.202103037632041</v>
      </c>
    </row>
    <row r="48" spans="1:13">
      <c r="A48" s="24" t="s">
        <v>61</v>
      </c>
      <c r="B48" s="13" t="s">
        <v>75</v>
      </c>
      <c r="C48" s="13"/>
      <c r="D48" s="95">
        <v>2177.3200000000002</v>
      </c>
      <c r="E48" s="88">
        <f>(D48/D39)*1000</f>
        <v>17.262917535499934</v>
      </c>
      <c r="F48" s="95">
        <v>2134.62</v>
      </c>
      <c r="G48" s="88">
        <f>(F48/F39)*1000</f>
        <v>17.00662061712756</v>
      </c>
      <c r="H48" s="95">
        <v>1947.24</v>
      </c>
      <c r="I48" s="88">
        <f>(H48/H39)*1000</f>
        <v>15.594512561365292</v>
      </c>
    </row>
    <row r="49" spans="1:9">
      <c r="A49" s="24" t="s">
        <v>22</v>
      </c>
      <c r="B49" s="13" t="s">
        <v>75</v>
      </c>
      <c r="C49" s="13"/>
      <c r="D49" s="95">
        <v>55.57</v>
      </c>
      <c r="E49" s="88">
        <f>(D49/D39)*1000</f>
        <v>0.44058766164263002</v>
      </c>
      <c r="F49" s="95">
        <v>22.14</v>
      </c>
      <c r="G49" s="88">
        <f>(F49/F39)*1000</f>
        <v>0.17639044910251203</v>
      </c>
      <c r="H49" s="95">
        <v>40.659999999999997</v>
      </c>
      <c r="I49" s="88">
        <f>(H49/H39)*1000</f>
        <v>0.32562646656042027</v>
      </c>
    </row>
    <row r="50" spans="1:9">
      <c r="A50" s="24" t="s">
        <v>23</v>
      </c>
      <c r="B50" s="13" t="s">
        <v>75</v>
      </c>
      <c r="C50" s="13"/>
      <c r="D50" s="95">
        <v>69.790000000000006</v>
      </c>
      <c r="E50" s="88">
        <f>(D50/D39)*1000</f>
        <v>0.55333116620549128</v>
      </c>
      <c r="F50" s="95">
        <v>36.75</v>
      </c>
      <c r="G50" s="88">
        <f>(F50/F39)*1000</f>
        <v>0.29278902459427808</v>
      </c>
      <c r="H50" s="95">
        <v>66.42</v>
      </c>
      <c r="I50" s="88">
        <f>(H50/H39)*1000</f>
        <v>0.53192596923126212</v>
      </c>
    </row>
    <row r="51" spans="1:9">
      <c r="A51" s="24" t="s">
        <v>54</v>
      </c>
      <c r="B51" s="13" t="s">
        <v>75</v>
      </c>
      <c r="C51" s="13"/>
      <c r="D51" s="95">
        <v>429.73</v>
      </c>
      <c r="E51" s="88">
        <f>(D51/D39)*1000</f>
        <v>3.4071213935160594</v>
      </c>
      <c r="F51" s="95">
        <v>391.64</v>
      </c>
      <c r="G51" s="88">
        <f>(F51/F39)*1000</f>
        <v>3.1202147916218519</v>
      </c>
      <c r="H51" s="95">
        <v>352.91</v>
      </c>
      <c r="I51" s="88">
        <f>(H51/H39)*1000</f>
        <v>2.8262871695484</v>
      </c>
    </row>
    <row r="52" spans="1:9">
      <c r="A52" s="24" t="s">
        <v>62</v>
      </c>
      <c r="B52" s="13" t="s">
        <v>75</v>
      </c>
      <c r="C52" s="13"/>
      <c r="D52" s="95">
        <v>47.76</v>
      </c>
      <c r="E52" s="88">
        <f>(D52/D39)*1000</f>
        <v>0.37866594781450441</v>
      </c>
      <c r="F52" s="95">
        <v>33.64</v>
      </c>
      <c r="G52" s="88">
        <f>(F52/F39)*1000</f>
        <v>0.26801150441772825</v>
      </c>
      <c r="H52" s="95">
        <v>44.09</v>
      </c>
      <c r="I52" s="88">
        <f>(H52/H39)*1000</f>
        <v>0.35309569381822259</v>
      </c>
    </row>
    <row r="53" spans="1:9">
      <c r="A53" s="23" t="s">
        <v>331</v>
      </c>
      <c r="B53" s="13"/>
      <c r="C53" s="13" t="s">
        <v>75</v>
      </c>
      <c r="D53" s="133">
        <f>SUM(D54:D58)</f>
        <v>6210.7099999999991</v>
      </c>
      <c r="E53" s="87">
        <f>(D53/D39)*1000</f>
        <v>49.241716682391548</v>
      </c>
      <c r="F53" s="133">
        <f>SUM(F54:F58)</f>
        <v>6901.4</v>
      </c>
      <c r="G53" s="87">
        <f>(F53/F39)*1000</f>
        <v>54.983787056733348</v>
      </c>
      <c r="H53" s="133">
        <f>SUM(H54:H58)</f>
        <v>7259.4400000000005</v>
      </c>
      <c r="I53" s="137">
        <f>(H53/H39)*1000</f>
        <v>58.137378170373282</v>
      </c>
    </row>
    <row r="54" spans="1:9">
      <c r="A54" s="24" t="s">
        <v>332</v>
      </c>
      <c r="B54" s="13"/>
      <c r="C54" s="13" t="s">
        <v>75</v>
      </c>
      <c r="D54" s="95"/>
      <c r="E54" s="86">
        <f>(D54/D39)*1000</f>
        <v>0</v>
      </c>
      <c r="F54" s="95"/>
      <c r="G54" s="86">
        <f>(F54/F39)*1000</f>
        <v>0</v>
      </c>
      <c r="H54" s="95"/>
      <c r="I54" s="88">
        <f>(H54/H39)*1000</f>
        <v>0</v>
      </c>
    </row>
    <row r="55" spans="1:9">
      <c r="A55" s="24" t="s">
        <v>24</v>
      </c>
      <c r="B55" s="13"/>
      <c r="C55" s="13" t="s">
        <v>75</v>
      </c>
      <c r="D55" s="95">
        <v>1294.3</v>
      </c>
      <c r="E55" s="86">
        <f>(D55/D39)*1000</f>
        <v>10.261878899839051</v>
      </c>
      <c r="F55" s="95">
        <v>1179.48</v>
      </c>
      <c r="G55" s="86">
        <f>(F55/F39)*1000</f>
        <v>9.3969741150601109</v>
      </c>
      <c r="H55" s="95">
        <v>1253</v>
      </c>
      <c r="I55" s="88">
        <f>(H55/H39)*1000</f>
        <v>10.034676896217576</v>
      </c>
    </row>
    <row r="56" spans="1:9">
      <c r="A56" s="24" t="s">
        <v>63</v>
      </c>
      <c r="B56" s="13" t="s">
        <v>75</v>
      </c>
      <c r="C56" s="13"/>
      <c r="D56" s="95">
        <v>1889.81</v>
      </c>
      <c r="E56" s="86">
        <f>(D56/D39)*1000</f>
        <v>14.98338975794239</v>
      </c>
      <c r="F56" s="95">
        <v>1281.1199999999999</v>
      </c>
      <c r="G56" s="86">
        <f>(F56/F39)*1000</f>
        <v>10.206744903080857</v>
      </c>
      <c r="H56" s="95">
        <v>1562.44</v>
      </c>
      <c r="I56" s="88">
        <f>(H56/H39)*1000</f>
        <v>12.512833655008929</v>
      </c>
    </row>
    <row r="57" spans="1:9">
      <c r="A57" s="24" t="s">
        <v>330</v>
      </c>
      <c r="B57" s="13"/>
      <c r="C57" s="13" t="s">
        <v>75</v>
      </c>
      <c r="D57" s="94"/>
      <c r="E57" s="88">
        <f>(D57/D39)*1000</f>
        <v>0</v>
      </c>
      <c r="F57" s="94"/>
      <c r="G57" s="88">
        <f>(F57/F39)*1000</f>
        <v>0</v>
      </c>
      <c r="H57" s="94"/>
      <c r="I57" s="88">
        <f>(H57/H39)*1000</f>
        <v>0</v>
      </c>
    </row>
    <row r="58" spans="1:9">
      <c r="A58" s="24" t="s">
        <v>64</v>
      </c>
      <c r="B58" s="13"/>
      <c r="C58" s="13" t="s">
        <v>75</v>
      </c>
      <c r="D58" s="95">
        <v>3026.6</v>
      </c>
      <c r="E58" s="88">
        <f>(D58/D39)*1000</f>
        <v>23.996448024610117</v>
      </c>
      <c r="F58" s="95">
        <v>4440.8</v>
      </c>
      <c r="G58" s="88">
        <f>(F58/F39)*1000</f>
        <v>35.380068038592377</v>
      </c>
      <c r="H58" s="95">
        <v>4444</v>
      </c>
      <c r="I58" s="88">
        <f>(H58/H39)*1000</f>
        <v>35.589867619146773</v>
      </c>
    </row>
    <row r="59" spans="1:9">
      <c r="A59" s="23" t="s">
        <v>25</v>
      </c>
      <c r="B59" s="13"/>
      <c r="C59" s="13" t="s">
        <v>75</v>
      </c>
      <c r="D59" s="133">
        <f>SUM(D60:D62)</f>
        <v>0</v>
      </c>
      <c r="E59" s="88">
        <f>(D59/D39)*1000</f>
        <v>0</v>
      </c>
      <c r="F59" s="133">
        <f>SUM(F60:F62)</f>
        <v>0</v>
      </c>
      <c r="G59" s="88">
        <f>(F59/F39)*1000</f>
        <v>0</v>
      </c>
      <c r="H59" s="133">
        <f>SUM(H60:H62)</f>
        <v>0</v>
      </c>
      <c r="I59" s="137">
        <f>(H59/H39)*1000</f>
        <v>0</v>
      </c>
    </row>
    <row r="60" spans="1:9">
      <c r="A60" s="27" t="s">
        <v>26</v>
      </c>
      <c r="B60" s="13"/>
      <c r="C60" s="13" t="s">
        <v>75</v>
      </c>
      <c r="D60" s="95"/>
      <c r="E60" s="88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7" t="s">
        <v>55</v>
      </c>
      <c r="B61" s="13" t="s">
        <v>75</v>
      </c>
      <c r="C61" s="13"/>
      <c r="D61" s="230"/>
      <c r="E61" s="88">
        <f>(D61/D39)*1000</f>
        <v>0</v>
      </c>
      <c r="F61" s="231"/>
      <c r="G61" s="88">
        <f>(F61/F39)*1000</f>
        <v>0</v>
      </c>
      <c r="H61" s="230"/>
      <c r="I61" s="88">
        <f>(H61/H39)*1000</f>
        <v>0</v>
      </c>
    </row>
    <row r="62" spans="1:9" ht="15.75" thickBot="1">
      <c r="A62" s="67" t="s">
        <v>56</v>
      </c>
      <c r="B62" s="16"/>
      <c r="C62" s="16" t="s">
        <v>75</v>
      </c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193"/>
      <c r="B63" s="13"/>
      <c r="C63" s="13"/>
      <c r="D63" s="25"/>
      <c r="H63" s="31"/>
    </row>
    <row r="64" spans="1:9" ht="15.75" thickBot="1">
      <c r="A64" s="193"/>
      <c r="B64" s="13"/>
      <c r="C64" s="13"/>
      <c r="D64" s="25"/>
    </row>
    <row r="65" spans="1:9">
      <c r="A65" s="146" t="s">
        <v>65</v>
      </c>
      <c r="B65" s="153" t="s">
        <v>2</v>
      </c>
      <c r="C65" s="154" t="s">
        <v>3</v>
      </c>
      <c r="D65" s="28"/>
    </row>
    <row r="66" spans="1:9" ht="15.75" thickBot="1">
      <c r="A66" s="15"/>
      <c r="B66" s="16"/>
      <c r="C66" s="17" t="s">
        <v>75</v>
      </c>
      <c r="D66" s="49"/>
    </row>
    <row r="67" spans="1:9">
      <c r="A67" s="146" t="s">
        <v>66</v>
      </c>
      <c r="B67" s="153" t="s">
        <v>2</v>
      </c>
      <c r="C67" s="154" t="s">
        <v>3</v>
      </c>
      <c r="D67" s="13"/>
    </row>
    <row r="68" spans="1:9" ht="15.75" thickBot="1">
      <c r="A68" s="15"/>
      <c r="B68" s="16" t="s">
        <v>75</v>
      </c>
      <c r="C68" s="17"/>
      <c r="D68" s="45" t="s">
        <v>140</v>
      </c>
    </row>
    <row r="69" spans="1:9" ht="15.75" thickBot="1">
      <c r="A69" s="20"/>
      <c r="B69" s="13"/>
      <c r="C69" s="13"/>
    </row>
    <row r="70" spans="1:9">
      <c r="A70" s="146" t="s">
        <v>300</v>
      </c>
      <c r="B70" s="53"/>
      <c r="C70" s="53" t="s">
        <v>75</v>
      </c>
      <c r="D70" s="147"/>
      <c r="E70" s="57" t="s">
        <v>27</v>
      </c>
      <c r="F70" s="68" t="s">
        <v>73</v>
      </c>
    </row>
    <row r="71" spans="1:9">
      <c r="A71" s="12" t="s">
        <v>28</v>
      </c>
      <c r="B71" s="13"/>
      <c r="C71" s="13" t="s">
        <v>75</v>
      </c>
      <c r="D71" s="84"/>
      <c r="E71" s="56"/>
      <c r="F71" s="54"/>
    </row>
    <row r="72" spans="1:9">
      <c r="A72" s="12" t="s">
        <v>67</v>
      </c>
      <c r="B72" s="13"/>
      <c r="C72" s="13" t="s">
        <v>75</v>
      </c>
      <c r="D72" s="25"/>
      <c r="E72" s="56"/>
      <c r="F72" s="54"/>
      <c r="H72" s="47"/>
      <c r="I72" s="45"/>
    </row>
    <row r="73" spans="1:9">
      <c r="A73" s="12" t="s">
        <v>68</v>
      </c>
      <c r="B73" s="13"/>
      <c r="C73" s="13" t="s">
        <v>75</v>
      </c>
      <c r="D73" s="25"/>
      <c r="E73" s="83"/>
      <c r="F73" s="54"/>
    </row>
    <row r="74" spans="1:9">
      <c r="A74" s="12" t="s">
        <v>69</v>
      </c>
      <c r="B74" s="13"/>
      <c r="C74" s="13" t="s">
        <v>75</v>
      </c>
      <c r="D74" s="25"/>
      <c r="E74" s="56"/>
      <c r="F74" s="54"/>
    </row>
    <row r="75" spans="1:9">
      <c r="A75" s="12" t="s">
        <v>71</v>
      </c>
      <c r="B75" s="13"/>
      <c r="C75" s="13" t="s">
        <v>75</v>
      </c>
      <c r="D75" s="30"/>
      <c r="E75" s="31"/>
      <c r="F75" s="149"/>
    </row>
    <row r="76" spans="1:9">
      <c r="A76" s="12" t="s">
        <v>70</v>
      </c>
      <c r="B76" s="13"/>
      <c r="C76" s="13" t="s">
        <v>75</v>
      </c>
      <c r="D76" s="30"/>
      <c r="E76" s="29"/>
      <c r="F76" s="150"/>
    </row>
    <row r="77" spans="1:9" ht="15.75" thickBot="1">
      <c r="A77" s="15" t="s">
        <v>281</v>
      </c>
      <c r="B77" s="16"/>
      <c r="C77" s="16" t="s">
        <v>75</v>
      </c>
      <c r="D77" s="151"/>
      <c r="E77" s="195"/>
      <c r="F77" s="35"/>
    </row>
    <row r="78" spans="1:9" ht="15.75" thickBot="1">
      <c r="A78" s="20"/>
      <c r="B78" s="13"/>
      <c r="C78" s="13"/>
      <c r="D78" s="50"/>
      <c r="E78" s="30"/>
    </row>
    <row r="79" spans="1:9" ht="15.75" thickBot="1">
      <c r="A79" s="340" t="s">
        <v>333</v>
      </c>
      <c r="B79" s="160"/>
      <c r="C79" s="198" t="s">
        <v>75</v>
      </c>
      <c r="D79" s="50"/>
      <c r="E79" s="30"/>
    </row>
    <row r="80" spans="1:9" ht="15.75" thickBot="1">
      <c r="A80" s="20"/>
      <c r="B80" s="338"/>
      <c r="C80" s="338"/>
      <c r="D80" s="50"/>
      <c r="E80" s="30"/>
    </row>
    <row r="81" spans="1:10" ht="15.75" thickBot="1">
      <c r="A81" s="197" t="s">
        <v>334</v>
      </c>
      <c r="B81" s="157" t="s">
        <v>75</v>
      </c>
      <c r="C81" s="80"/>
      <c r="D81" s="199" t="s">
        <v>233</v>
      </c>
    </row>
    <row r="82" spans="1:10" ht="15.75" thickBot="1">
      <c r="A82" s="196"/>
      <c r="B82" s="10"/>
      <c r="C82" s="10"/>
      <c r="D82" s="30"/>
    </row>
    <row r="83" spans="1:10" ht="15.75" thickBot="1">
      <c r="A83" s="165" t="s">
        <v>335</v>
      </c>
      <c r="B83" s="160" t="s">
        <v>75</v>
      </c>
      <c r="C83" s="198"/>
    </row>
    <row r="84" spans="1:10" ht="15.75" thickBot="1">
      <c r="A84" s="20"/>
      <c r="B84" s="13"/>
      <c r="C84" s="13"/>
    </row>
    <row r="85" spans="1:10">
      <c r="A85" s="146" t="s">
        <v>336</v>
      </c>
      <c r="B85" s="53" t="s">
        <v>75</v>
      </c>
      <c r="C85" s="53"/>
      <c r="D85" s="153">
        <v>41839</v>
      </c>
      <c r="E85" s="220"/>
      <c r="F85" s="32"/>
    </row>
    <row r="86" spans="1:10" ht="15.75" thickBot="1">
      <c r="A86" s="15" t="s">
        <v>85</v>
      </c>
      <c r="B86" s="161"/>
      <c r="C86" s="16"/>
      <c r="D86" s="34" t="s">
        <v>134</v>
      </c>
      <c r="E86" s="35" t="s">
        <v>301</v>
      </c>
    </row>
    <row r="87" spans="1:10" ht="15.75" thickBot="1">
      <c r="A87" s="165" t="s">
        <v>337</v>
      </c>
      <c r="B87" s="160"/>
      <c r="C87" s="198" t="s">
        <v>75</v>
      </c>
    </row>
    <row r="88" spans="1:10" ht="15.75" thickBot="1">
      <c r="A88" s="26"/>
      <c r="B88" s="13"/>
      <c r="C88" s="13"/>
    </row>
    <row r="89" spans="1:10">
      <c r="A89" s="9" t="s">
        <v>86</v>
      </c>
      <c r="B89" s="53"/>
      <c r="C89" s="53"/>
      <c r="D89" s="3"/>
      <c r="E89" s="4"/>
    </row>
    <row r="90" spans="1:10">
      <c r="A90" s="8"/>
      <c r="B90" s="10" t="s">
        <v>2</v>
      </c>
      <c r="C90" s="10" t="s">
        <v>3</v>
      </c>
      <c r="D90" s="1" t="s">
        <v>17</v>
      </c>
      <c r="E90" s="7" t="s">
        <v>29</v>
      </c>
    </row>
    <row r="91" spans="1:10">
      <c r="A91" s="24" t="s">
        <v>30</v>
      </c>
      <c r="B91" s="13"/>
      <c r="C91" s="13" t="s">
        <v>75</v>
      </c>
      <c r="D91" s="30"/>
      <c r="E91" s="209"/>
      <c r="F91" s="36"/>
    </row>
    <row r="92" spans="1:10">
      <c r="A92" s="24" t="s">
        <v>31</v>
      </c>
      <c r="C92" s="13" t="s">
        <v>75</v>
      </c>
      <c r="D92" s="32"/>
      <c r="E92" s="7"/>
    </row>
    <row r="93" spans="1:10">
      <c r="A93" s="24" t="s">
        <v>32</v>
      </c>
      <c r="B93" s="13"/>
      <c r="C93" s="13" t="s">
        <v>75</v>
      </c>
      <c r="D93" s="30"/>
      <c r="E93" s="209"/>
      <c r="F93" s="36"/>
    </row>
    <row r="94" spans="1:10" ht="15.75" thickBot="1">
      <c r="A94" s="38" t="s">
        <v>33</v>
      </c>
      <c r="B94" s="16"/>
      <c r="C94" s="16" t="s">
        <v>75</v>
      </c>
      <c r="D94" s="39"/>
      <c r="E94" s="35"/>
    </row>
    <row r="95" spans="1:10" ht="15.75" thickBot="1">
      <c r="A95" s="37"/>
      <c r="B95" s="13"/>
      <c r="C95" s="13"/>
      <c r="D95" s="32"/>
    </row>
    <row r="96" spans="1:10" ht="15.75" thickBot="1">
      <c r="A96" s="37"/>
      <c r="B96" s="13"/>
      <c r="C96" s="13"/>
      <c r="D96" s="32"/>
      <c r="E96" s="223">
        <v>2015</v>
      </c>
      <c r="F96" s="170"/>
      <c r="G96" s="170">
        <v>2016</v>
      </c>
      <c r="H96" s="170">
        <v>2017</v>
      </c>
      <c r="I96" s="144"/>
      <c r="J96" s="45" t="s">
        <v>304</v>
      </c>
    </row>
    <row r="97" spans="1:10" ht="15.75" thickBot="1">
      <c r="A97" s="37"/>
      <c r="D97" s="58" t="s">
        <v>34</v>
      </c>
      <c r="E97" s="224">
        <v>124867</v>
      </c>
      <c r="F97" s="225"/>
      <c r="G97" s="226">
        <v>125517</v>
      </c>
      <c r="H97" s="226">
        <v>126127</v>
      </c>
      <c r="I97" s="176"/>
    </row>
    <row r="98" spans="1:10" ht="15.75" thickBot="1">
      <c r="A98" s="9" t="s">
        <v>35</v>
      </c>
      <c r="B98" s="3" t="s">
        <v>75</v>
      </c>
      <c r="C98" s="3"/>
      <c r="D98" s="61"/>
      <c r="G98" s="7"/>
      <c r="H98" s="8"/>
      <c r="I98" s="7"/>
      <c r="J98" s="107" t="s">
        <v>141</v>
      </c>
    </row>
    <row r="99" spans="1:10" ht="15.75" thickBot="1">
      <c r="A99" s="40"/>
      <c r="B99" s="1" t="s">
        <v>2</v>
      </c>
      <c r="C99" s="1" t="s">
        <v>3</v>
      </c>
      <c r="D99" s="64" t="s">
        <v>36</v>
      </c>
      <c r="E99" s="64" t="s">
        <v>37</v>
      </c>
      <c r="F99" s="64" t="s">
        <v>38</v>
      </c>
      <c r="G99" s="64" t="s">
        <v>39</v>
      </c>
      <c r="H99" s="64" t="s">
        <v>53</v>
      </c>
      <c r="I99" s="77" t="s">
        <v>72</v>
      </c>
    </row>
    <row r="100" spans="1:10">
      <c r="A100" s="23" t="s">
        <v>40</v>
      </c>
      <c r="B100" s="13"/>
      <c r="D100" s="72">
        <f>SUM(D101:D103)</f>
        <v>7369504</v>
      </c>
      <c r="E100" s="72">
        <f>SUM(E101:E103)</f>
        <v>7282521</v>
      </c>
      <c r="F100" s="62">
        <f>(D100/E97)</f>
        <v>59.018828033027141</v>
      </c>
      <c r="G100" s="62">
        <f>(E100/G97)</f>
        <v>58.020196467410791</v>
      </c>
      <c r="H100" s="62">
        <f>(I100/H97)</f>
        <v>53.375510398249382</v>
      </c>
      <c r="I100" s="72">
        <f>SUM(I101:I103)</f>
        <v>6732093</v>
      </c>
    </row>
    <row r="101" spans="1:10">
      <c r="A101" s="40" t="s">
        <v>41</v>
      </c>
      <c r="B101" s="13"/>
      <c r="D101" s="73">
        <v>4537496</v>
      </c>
      <c r="E101" s="73">
        <v>4298366</v>
      </c>
      <c r="F101" s="65"/>
      <c r="G101" s="65"/>
      <c r="H101" s="63"/>
      <c r="I101" s="71">
        <v>3589188</v>
      </c>
    </row>
    <row r="102" spans="1:10">
      <c r="A102" s="40" t="s">
        <v>42</v>
      </c>
      <c r="B102" s="13"/>
      <c r="D102" s="73">
        <v>280074</v>
      </c>
      <c r="E102" s="73">
        <v>316980</v>
      </c>
      <c r="F102" s="65"/>
      <c r="G102" s="65"/>
      <c r="H102" s="63"/>
      <c r="I102" s="71">
        <v>363723</v>
      </c>
    </row>
    <row r="103" spans="1:10">
      <c r="A103" s="40" t="s">
        <v>43</v>
      </c>
      <c r="B103" s="13"/>
      <c r="D103" s="73">
        <v>2551934</v>
      </c>
      <c r="E103" s="73">
        <v>2667175</v>
      </c>
      <c r="F103" s="65"/>
      <c r="G103" s="65"/>
      <c r="H103" s="63"/>
      <c r="I103" s="54">
        <v>2779182</v>
      </c>
    </row>
    <row r="104" spans="1:10">
      <c r="A104" s="23" t="s">
        <v>44</v>
      </c>
      <c r="B104" s="13"/>
      <c r="D104" s="72">
        <f>SUM(D105:D106)</f>
        <v>0</v>
      </c>
      <c r="E104" s="72">
        <f>SUM(E105:E106)</f>
        <v>8374538</v>
      </c>
      <c r="F104" s="62"/>
      <c r="G104" s="62">
        <f>(E104/G97)</f>
        <v>66.720348638033101</v>
      </c>
      <c r="H104" s="62">
        <f>(I104/H97)</f>
        <v>67.790647521942176</v>
      </c>
      <c r="I104" s="72">
        <f>SUM(I105:I106)</f>
        <v>8550231</v>
      </c>
    </row>
    <row r="105" spans="1:10">
      <c r="A105" s="40" t="s">
        <v>45</v>
      </c>
      <c r="B105" s="13"/>
      <c r="D105" s="73"/>
      <c r="E105" s="73">
        <v>5427625</v>
      </c>
      <c r="F105" s="65"/>
      <c r="G105" s="63"/>
      <c r="H105" s="63"/>
      <c r="I105" s="54">
        <v>5427625</v>
      </c>
    </row>
    <row r="106" spans="1:10">
      <c r="A106" s="40" t="s">
        <v>46</v>
      </c>
      <c r="B106" s="13"/>
      <c r="D106" s="73"/>
      <c r="E106" s="73">
        <f>(2063413+883500)</f>
        <v>2946913</v>
      </c>
      <c r="F106" s="65"/>
      <c r="G106" s="63"/>
      <c r="H106" s="63"/>
      <c r="I106" s="54">
        <f>(2050427+1072179)</f>
        <v>3122606</v>
      </c>
    </row>
    <row r="107" spans="1:10">
      <c r="A107" s="23" t="s">
        <v>47</v>
      </c>
      <c r="B107" s="13"/>
      <c r="D107" s="97"/>
      <c r="E107" s="97"/>
      <c r="F107" s="97">
        <v>505.87</v>
      </c>
      <c r="G107" s="97">
        <v>548.16</v>
      </c>
      <c r="H107" s="97"/>
      <c r="I107" s="98"/>
    </row>
    <row r="108" spans="1:10">
      <c r="A108" s="23" t="s">
        <v>48</v>
      </c>
      <c r="B108" s="13"/>
      <c r="D108" s="97"/>
      <c r="E108" s="97"/>
      <c r="F108" s="97">
        <v>81.790000000000006</v>
      </c>
      <c r="G108" s="97">
        <v>60.23</v>
      </c>
      <c r="H108" s="97"/>
      <c r="I108" s="98"/>
    </row>
    <row r="109" spans="1:10">
      <c r="A109" s="23" t="s">
        <v>49</v>
      </c>
      <c r="B109" s="13"/>
      <c r="D109" s="97"/>
      <c r="E109" s="97"/>
      <c r="F109" s="97">
        <v>1045</v>
      </c>
      <c r="G109" s="97">
        <v>968.14</v>
      </c>
      <c r="H109" s="97"/>
      <c r="I109" s="98"/>
    </row>
    <row r="110" spans="1:10">
      <c r="A110" s="23" t="s">
        <v>50</v>
      </c>
      <c r="B110" s="13"/>
      <c r="D110" s="102"/>
      <c r="E110" s="102"/>
      <c r="F110" s="97">
        <v>115.7</v>
      </c>
      <c r="G110" s="97">
        <v>80.56</v>
      </c>
      <c r="H110" s="97"/>
      <c r="I110" s="101"/>
    </row>
    <row r="111" spans="1:10">
      <c r="A111" s="23" t="s">
        <v>277</v>
      </c>
      <c r="B111" s="13"/>
      <c r="D111" s="102"/>
      <c r="E111" s="102"/>
      <c r="F111" s="97"/>
      <c r="G111" s="97"/>
      <c r="H111" s="97"/>
      <c r="I111" s="101"/>
    </row>
    <row r="112" spans="1:10" ht="15.75" thickBot="1">
      <c r="A112" s="33" t="s">
        <v>276</v>
      </c>
      <c r="B112" s="16"/>
      <c r="C112" s="34"/>
      <c r="D112" s="104">
        <v>128806755</v>
      </c>
      <c r="E112" s="103">
        <v>109551632</v>
      </c>
      <c r="F112" s="99">
        <f>(D112/E97)</f>
        <v>1031.5516109140126</v>
      </c>
      <c r="G112" s="99">
        <f>(E112/G97)</f>
        <v>872.80314220384491</v>
      </c>
      <c r="H112" s="99"/>
      <c r="I112" s="100"/>
    </row>
    <row r="113" spans="1:9">
      <c r="A113" s="26"/>
      <c r="B113" s="13"/>
      <c r="D113" s="118"/>
      <c r="E113" s="32"/>
      <c r="F113" s="119"/>
      <c r="G113" s="119"/>
      <c r="H113" s="119"/>
      <c r="I113" s="119"/>
    </row>
    <row r="114" spans="1:9" ht="15.75" thickBot="1">
      <c r="A114" s="26"/>
      <c r="B114" s="13"/>
      <c r="D114" s="118"/>
      <c r="E114" s="32"/>
      <c r="F114" s="119"/>
      <c r="G114" s="119"/>
      <c r="H114" s="119"/>
      <c r="I114" s="119"/>
    </row>
    <row r="115" spans="1:9">
      <c r="A115" s="51" t="s">
        <v>184</v>
      </c>
      <c r="B115" s="122" t="s">
        <v>2</v>
      </c>
      <c r="C115" s="123" t="s">
        <v>3</v>
      </c>
      <c r="D115" s="30"/>
      <c r="E115" s="43"/>
      <c r="F115" s="42"/>
    </row>
    <row r="116" spans="1:9">
      <c r="A116" s="124" t="s">
        <v>185</v>
      </c>
      <c r="B116" s="232" t="s">
        <v>75</v>
      </c>
      <c r="C116" s="233"/>
      <c r="D116" s="45" t="s">
        <v>234</v>
      </c>
    </row>
    <row r="117" spans="1:9">
      <c r="A117" s="124" t="s">
        <v>186</v>
      </c>
      <c r="B117" s="232" t="s">
        <v>75</v>
      </c>
      <c r="C117" s="233"/>
      <c r="D117" s="45" t="s">
        <v>234</v>
      </c>
    </row>
    <row r="118" spans="1:9">
      <c r="A118" s="124" t="s">
        <v>187</v>
      </c>
      <c r="B118" s="232"/>
      <c r="C118" s="233" t="s">
        <v>75</v>
      </c>
    </row>
    <row r="119" spans="1:9">
      <c r="A119" s="124" t="s">
        <v>188</v>
      </c>
      <c r="B119" s="232" t="s">
        <v>75</v>
      </c>
      <c r="C119" s="233"/>
      <c r="D119" s="45" t="s">
        <v>302</v>
      </c>
    </row>
    <row r="120" spans="1:9" ht="15.75" thickBot="1">
      <c r="A120" s="126" t="s">
        <v>189</v>
      </c>
      <c r="B120" s="234" t="s">
        <v>75</v>
      </c>
      <c r="C120" s="235"/>
      <c r="D120" s="45" t="s">
        <v>234</v>
      </c>
    </row>
    <row r="121" spans="1:9">
      <c r="A121" s="44" t="s">
        <v>51</v>
      </c>
    </row>
    <row r="122" spans="1:9">
      <c r="A122" s="45" t="s">
        <v>299</v>
      </c>
    </row>
    <row r="123" spans="1:9" ht="15.75" thickBot="1"/>
    <row r="124" spans="1:9" ht="15.75" thickBot="1">
      <c r="A124" s="70" t="s">
        <v>79</v>
      </c>
      <c r="B124" s="4"/>
    </row>
    <row r="125" spans="1:9" ht="15.75" thickBot="1">
      <c r="A125" s="344" t="s">
        <v>338</v>
      </c>
      <c r="B125" s="353">
        <f>(32/64)</f>
        <v>0.5</v>
      </c>
    </row>
    <row r="126" spans="1:9">
      <c r="A126" s="1"/>
    </row>
  </sheetData>
  <hyperlinks>
    <hyperlink ref="D18" r:id="rId1" xr:uid="{00000000-0004-0000-0500-000000000000}"/>
    <hyperlink ref="D25" r:id="rId2" xr:uid="{00000000-0004-0000-0500-000001000000}"/>
    <hyperlink ref="D68" r:id="rId3" xr:uid="{00000000-0004-0000-0500-000002000000}"/>
    <hyperlink ref="D8" r:id="rId4" xr:uid="{00000000-0004-0000-0500-000003000000}"/>
    <hyperlink ref="D30" r:id="rId5" xr:uid="{00000000-0004-0000-0500-000004000000}"/>
    <hyperlink ref="D27" r:id="rId6" xr:uid="{00000000-0004-0000-0500-000005000000}"/>
    <hyperlink ref="D28" r:id="rId7" xr:uid="{00000000-0004-0000-0500-000006000000}"/>
    <hyperlink ref="D34" r:id="rId8" xr:uid="{00000000-0004-0000-0500-000007000000}"/>
    <hyperlink ref="J98" r:id="rId9" xr:uid="{00000000-0004-0000-0500-000008000000}"/>
    <hyperlink ref="D116" r:id="rId10" xr:uid="{00000000-0004-0000-0500-000009000000}"/>
    <hyperlink ref="D117" r:id="rId11" xr:uid="{00000000-0004-0000-0500-00000A000000}"/>
    <hyperlink ref="D120" r:id="rId12" xr:uid="{00000000-0004-0000-0500-00000B000000}"/>
    <hyperlink ref="A122" r:id="rId13" xr:uid="{00000000-0004-0000-0500-00000C000000}"/>
    <hyperlink ref="D81" r:id="rId14" xr:uid="{00000000-0004-0000-0500-00000D000000}"/>
    <hyperlink ref="D119" r:id="rId15" xr:uid="{00000000-0004-0000-0500-00000E000000}"/>
    <hyperlink ref="J38" r:id="rId16" xr:uid="{00000000-0004-0000-0500-00000F000000}"/>
    <hyperlink ref="J96" r:id="rId17" xr:uid="{00000000-0004-0000-0500-000010000000}"/>
  </hyperlinks>
  <printOptions gridLines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8"/>
  <drawing r:id="rId19"/>
  <legacyDrawing r:id="rId2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L125"/>
  <sheetViews>
    <sheetView topLeftCell="A91" zoomScaleNormal="100" workbookViewId="0">
      <selection activeCell="C122" sqref="C122"/>
    </sheetView>
  </sheetViews>
  <sheetFormatPr baseColWidth="10" defaultRowHeight="15"/>
  <cols>
    <col min="1" max="1" width="92.42578125" customWidth="1"/>
    <col min="3" max="3" width="12.7109375" customWidth="1"/>
    <col min="4" max="4" width="22.42578125" customWidth="1"/>
    <col min="5" max="5" width="18.7109375" customWidth="1"/>
    <col min="6" max="6" width="13.7109375" customWidth="1"/>
    <col min="9" max="9" width="16.42578125" customWidth="1"/>
  </cols>
  <sheetData>
    <row r="2" spans="1:9" ht="15.75" thickBot="1"/>
    <row r="3" spans="1:9">
      <c r="A3" s="2"/>
      <c r="B3" s="3"/>
      <c r="C3" s="4"/>
    </row>
    <row r="4" spans="1:9">
      <c r="A4" s="5" t="s">
        <v>0</v>
      </c>
      <c r="B4" s="6" t="s">
        <v>95</v>
      </c>
      <c r="C4" s="7"/>
      <c r="D4" s="196" t="s">
        <v>235</v>
      </c>
      <c r="E4" s="196" t="s">
        <v>182</v>
      </c>
      <c r="F4" s="196" t="s">
        <v>236</v>
      </c>
      <c r="G4" s="196"/>
      <c r="H4" s="196"/>
      <c r="I4" s="47"/>
    </row>
    <row r="5" spans="1:9" ht="15.75" thickBot="1">
      <c r="A5" s="8"/>
      <c r="C5" s="7"/>
    </row>
    <row r="6" spans="1:9">
      <c r="A6" s="9" t="s">
        <v>1</v>
      </c>
      <c r="B6" s="3"/>
      <c r="C6" s="4"/>
    </row>
    <row r="7" spans="1:9">
      <c r="A7" s="8"/>
      <c r="B7" s="10" t="s">
        <v>2</v>
      </c>
      <c r="C7" s="11" t="s">
        <v>3</v>
      </c>
    </row>
    <row r="8" spans="1:9">
      <c r="A8" s="12" t="s">
        <v>4</v>
      </c>
      <c r="B8" s="13"/>
      <c r="C8" s="14" t="s">
        <v>75</v>
      </c>
      <c r="D8" s="107"/>
    </row>
    <row r="9" spans="1:9">
      <c r="A9" s="12" t="s">
        <v>5</v>
      </c>
      <c r="B9" s="13"/>
      <c r="C9" s="14" t="s">
        <v>75</v>
      </c>
    </row>
    <row r="10" spans="1:9">
      <c r="A10" s="12" t="s">
        <v>6</v>
      </c>
      <c r="B10" s="13"/>
      <c r="C10" s="14" t="s">
        <v>75</v>
      </c>
    </row>
    <row r="11" spans="1:9">
      <c r="A11" s="12" t="s">
        <v>7</v>
      </c>
      <c r="B11" s="13"/>
      <c r="C11" s="14" t="s">
        <v>75</v>
      </c>
    </row>
    <row r="12" spans="1:9">
      <c r="A12" s="12" t="s">
        <v>8</v>
      </c>
      <c r="B12" s="13"/>
      <c r="C12" s="14" t="s">
        <v>75</v>
      </c>
    </row>
    <row r="13" spans="1:9" ht="15.75" thickBot="1">
      <c r="A13" s="15"/>
      <c r="B13" s="16"/>
      <c r="C13" s="17"/>
    </row>
    <row r="14" spans="1:9" ht="15.75" thickBot="1">
      <c r="A14" s="18"/>
    </row>
    <row r="15" spans="1:9">
      <c r="A15" s="9" t="s">
        <v>10</v>
      </c>
      <c r="B15" s="19"/>
      <c r="C15" s="4"/>
    </row>
    <row r="16" spans="1:9">
      <c r="A16" s="8"/>
      <c r="B16" s="10" t="s">
        <v>2</v>
      </c>
      <c r="C16" s="11" t="s">
        <v>3</v>
      </c>
    </row>
    <row r="17" spans="1:8">
      <c r="A17" s="12" t="s">
        <v>4</v>
      </c>
      <c r="B17" s="13"/>
      <c r="C17" s="14" t="s">
        <v>75</v>
      </c>
      <c r="D17" s="1"/>
    </row>
    <row r="18" spans="1:8">
      <c r="A18" s="12" t="s">
        <v>5</v>
      </c>
      <c r="B18" s="13" t="s">
        <v>75</v>
      </c>
      <c r="C18" s="14"/>
      <c r="D18" s="107" t="s">
        <v>142</v>
      </c>
      <c r="E18" s="116" t="s">
        <v>237</v>
      </c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107" t="s">
        <v>143</v>
      </c>
    </row>
    <row r="26" spans="1:8">
      <c r="A26" s="12" t="s">
        <v>5</v>
      </c>
      <c r="B26" s="238" t="s">
        <v>75</v>
      </c>
      <c r="C26" s="14"/>
    </row>
    <row r="27" spans="1:8">
      <c r="A27" s="12" t="s">
        <v>6</v>
      </c>
      <c r="B27" s="238" t="s">
        <v>75</v>
      </c>
      <c r="C27" s="14"/>
    </row>
    <row r="28" spans="1:8">
      <c r="A28" s="12" t="s">
        <v>7</v>
      </c>
      <c r="B28" s="238" t="s">
        <v>75</v>
      </c>
      <c r="C28" s="14"/>
    </row>
    <row r="29" spans="1:8">
      <c r="A29" s="12" t="s">
        <v>8</v>
      </c>
      <c r="B29" s="238"/>
      <c r="C29" s="14" t="s">
        <v>75</v>
      </c>
    </row>
    <row r="30" spans="1:8">
      <c r="A30" s="12" t="s">
        <v>9</v>
      </c>
      <c r="B30" s="13" t="s">
        <v>75</v>
      </c>
      <c r="C30" s="14"/>
      <c r="G30" s="20"/>
      <c r="H30" s="13"/>
    </row>
    <row r="31" spans="1:8">
      <c r="A31" s="12" t="s">
        <v>12</v>
      </c>
      <c r="B31" s="13" t="s">
        <v>75</v>
      </c>
      <c r="C31" s="14"/>
      <c r="G31" s="20"/>
      <c r="H31" s="13"/>
    </row>
    <row r="32" spans="1:8">
      <c r="A32" s="12" t="s">
        <v>13</v>
      </c>
      <c r="B32" s="13" t="s">
        <v>75</v>
      </c>
      <c r="C32" s="14"/>
    </row>
    <row r="33" spans="1:10">
      <c r="A33" s="12" t="s">
        <v>14</v>
      </c>
      <c r="B33" s="13" t="s">
        <v>75</v>
      </c>
      <c r="C33" s="14"/>
    </row>
    <row r="34" spans="1:10" ht="15.75" thickBot="1">
      <c r="A34" s="15" t="s">
        <v>15</v>
      </c>
      <c r="B34" s="16" t="s">
        <v>75</v>
      </c>
      <c r="C34" s="17"/>
      <c r="D34" s="107" t="s">
        <v>144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66">
        <v>42736</v>
      </c>
      <c r="E38" s="4"/>
      <c r="F38" s="85">
        <v>42370</v>
      </c>
      <c r="G38" s="271"/>
      <c r="H38" s="271" t="s">
        <v>81</v>
      </c>
      <c r="I38" s="267"/>
    </row>
    <row r="39" spans="1:10" ht="15.75" thickBot="1">
      <c r="A39" s="9" t="s">
        <v>283</v>
      </c>
      <c r="B39" s="19"/>
      <c r="C39" s="3"/>
      <c r="D39" s="273">
        <v>103123</v>
      </c>
      <c r="E39" s="272"/>
      <c r="F39" s="274">
        <v>103615</v>
      </c>
      <c r="G39" s="81"/>
      <c r="H39" s="256">
        <v>103194</v>
      </c>
      <c r="I39" s="80"/>
    </row>
    <row r="40" spans="1:10" ht="15.75" thickBot="1">
      <c r="A40" s="8"/>
      <c r="B40" s="242" t="s">
        <v>2</v>
      </c>
      <c r="C40" s="242" t="s">
        <v>3</v>
      </c>
      <c r="D40" s="105" t="s">
        <v>17</v>
      </c>
      <c r="E40" s="143" t="s">
        <v>18</v>
      </c>
      <c r="F40" s="105" t="s">
        <v>17</v>
      </c>
      <c r="G40" s="143" t="s">
        <v>18</v>
      </c>
      <c r="H40" s="91" t="s">
        <v>52</v>
      </c>
      <c r="I40" s="17" t="s">
        <v>80</v>
      </c>
      <c r="J40" s="13"/>
    </row>
    <row r="41" spans="1:10">
      <c r="A41" s="23" t="s">
        <v>19</v>
      </c>
      <c r="B41" s="238"/>
      <c r="C41" s="238" t="s">
        <v>77</v>
      </c>
      <c r="D41" s="95"/>
      <c r="E41" s="88"/>
      <c r="F41" s="95"/>
      <c r="G41" s="88"/>
      <c r="H41" s="250"/>
      <c r="I41" s="88"/>
      <c r="J41" s="41"/>
    </row>
    <row r="42" spans="1:10">
      <c r="A42" s="23" t="s">
        <v>57</v>
      </c>
      <c r="B42" s="238"/>
      <c r="C42" s="238"/>
      <c r="D42" s="95"/>
      <c r="E42" s="88"/>
      <c r="F42" s="95"/>
      <c r="G42" s="88"/>
      <c r="H42" s="250"/>
      <c r="I42" s="88"/>
    </row>
    <row r="43" spans="1:10">
      <c r="A43" s="24" t="s">
        <v>58</v>
      </c>
      <c r="B43" s="238"/>
      <c r="C43" s="238"/>
      <c r="D43" s="95"/>
      <c r="E43" s="88"/>
      <c r="F43" s="95"/>
      <c r="G43" s="88"/>
      <c r="H43" s="250"/>
      <c r="I43" s="88"/>
    </row>
    <row r="44" spans="1:10">
      <c r="A44" s="24" t="s">
        <v>20</v>
      </c>
      <c r="B44" s="238"/>
      <c r="C44" s="238"/>
      <c r="D44" s="95"/>
      <c r="E44" s="88"/>
      <c r="F44" s="95"/>
      <c r="G44" s="88"/>
      <c r="H44" s="250"/>
      <c r="I44" s="88"/>
    </row>
    <row r="45" spans="1:10">
      <c r="A45" s="24" t="s">
        <v>21</v>
      </c>
      <c r="B45" s="241"/>
      <c r="C45" s="238"/>
      <c r="D45" s="95"/>
      <c r="E45" s="88"/>
      <c r="F45" s="95"/>
      <c r="G45" s="88"/>
      <c r="H45" s="250"/>
      <c r="I45" s="88"/>
    </row>
    <row r="46" spans="1:10">
      <c r="A46" s="24" t="s">
        <v>59</v>
      </c>
      <c r="B46" s="238"/>
      <c r="C46" s="238"/>
      <c r="D46" s="95"/>
      <c r="E46" s="88"/>
      <c r="F46" s="95"/>
      <c r="G46" s="88"/>
      <c r="H46" s="250"/>
      <c r="I46" s="88"/>
    </row>
    <row r="47" spans="1:10">
      <c r="A47" s="24" t="s">
        <v>60</v>
      </c>
      <c r="B47" s="238"/>
      <c r="C47" s="238"/>
      <c r="D47" s="95"/>
      <c r="E47" s="88"/>
      <c r="F47" s="95"/>
      <c r="G47" s="88"/>
      <c r="H47" s="250"/>
      <c r="I47" s="88"/>
    </row>
    <row r="48" spans="1:10">
      <c r="A48" s="24" t="s">
        <v>61</v>
      </c>
      <c r="B48" s="238"/>
      <c r="C48" s="238"/>
      <c r="D48" s="95"/>
      <c r="E48" s="88"/>
      <c r="F48" s="95"/>
      <c r="G48" s="88"/>
      <c r="H48" s="250"/>
      <c r="I48" s="88"/>
    </row>
    <row r="49" spans="1:9">
      <c r="A49" s="24" t="s">
        <v>22</v>
      </c>
      <c r="B49" s="238"/>
      <c r="C49" s="238"/>
      <c r="D49" s="95"/>
      <c r="E49" s="88"/>
      <c r="F49" s="95"/>
      <c r="G49" s="88"/>
      <c r="H49" s="250"/>
      <c r="I49" s="88"/>
    </row>
    <row r="50" spans="1:9">
      <c r="A50" s="24" t="s">
        <v>23</v>
      </c>
      <c r="B50" s="238"/>
      <c r="C50" s="238"/>
      <c r="D50" s="95"/>
      <c r="E50" s="88"/>
      <c r="F50" s="95"/>
      <c r="G50" s="88"/>
      <c r="H50" s="250"/>
      <c r="I50" s="88"/>
    </row>
    <row r="51" spans="1:9">
      <c r="A51" s="24" t="s">
        <v>54</v>
      </c>
      <c r="B51" s="238"/>
      <c r="C51" s="238"/>
      <c r="D51" s="95"/>
      <c r="E51" s="88"/>
      <c r="F51" s="95"/>
      <c r="G51" s="88"/>
      <c r="H51" s="250"/>
      <c r="I51" s="88"/>
    </row>
    <row r="52" spans="1:9">
      <c r="A52" s="24" t="s">
        <v>62</v>
      </c>
      <c r="B52" s="238"/>
      <c r="C52" s="238"/>
      <c r="D52" s="95"/>
      <c r="E52" s="88"/>
      <c r="F52" s="95"/>
      <c r="G52" s="88"/>
      <c r="H52" s="250"/>
      <c r="I52" s="88"/>
    </row>
    <row r="53" spans="1:9">
      <c r="A53" s="23" t="s">
        <v>331</v>
      </c>
      <c r="B53" s="238"/>
      <c r="C53" s="238"/>
      <c r="D53" s="95"/>
      <c r="E53" s="88"/>
      <c r="F53" s="95"/>
      <c r="G53" s="88"/>
      <c r="H53" s="250"/>
      <c r="I53" s="88"/>
    </row>
    <row r="54" spans="1:9">
      <c r="A54" s="24" t="s">
        <v>332</v>
      </c>
      <c r="B54" s="238"/>
      <c r="C54" s="238"/>
      <c r="D54" s="95"/>
      <c r="E54" s="88"/>
      <c r="F54" s="95"/>
      <c r="G54" s="88"/>
      <c r="H54" s="250"/>
      <c r="I54" s="88"/>
    </row>
    <row r="55" spans="1:9">
      <c r="A55" s="24" t="s">
        <v>24</v>
      </c>
      <c r="B55" s="238"/>
      <c r="C55" s="238"/>
      <c r="D55" s="95"/>
      <c r="E55" s="88"/>
      <c r="F55" s="95"/>
      <c r="G55" s="88"/>
      <c r="H55" s="250"/>
      <c r="I55" s="88"/>
    </row>
    <row r="56" spans="1:9">
      <c r="A56" s="24" t="s">
        <v>63</v>
      </c>
      <c r="B56" s="238"/>
      <c r="C56" s="238"/>
      <c r="D56" s="95"/>
      <c r="E56" s="88"/>
      <c r="F56" s="95"/>
      <c r="G56" s="88"/>
      <c r="H56" s="250"/>
      <c r="I56" s="88"/>
    </row>
    <row r="57" spans="1:9">
      <c r="A57" s="24" t="s">
        <v>330</v>
      </c>
      <c r="B57" s="238"/>
      <c r="C57" s="238"/>
      <c r="D57" s="94"/>
      <c r="E57" s="88"/>
      <c r="F57" s="94"/>
      <c r="G57" s="88"/>
      <c r="H57" s="251"/>
      <c r="I57" s="88"/>
    </row>
    <row r="58" spans="1:9">
      <c r="A58" s="24" t="s">
        <v>64</v>
      </c>
      <c r="B58" s="238"/>
      <c r="C58" s="238"/>
      <c r="D58" s="95"/>
      <c r="E58" s="88"/>
      <c r="F58" s="95"/>
      <c r="G58" s="88"/>
      <c r="H58" s="250"/>
      <c r="I58" s="88"/>
    </row>
    <row r="59" spans="1:9">
      <c r="A59" s="23" t="s">
        <v>25</v>
      </c>
      <c r="B59" s="238"/>
      <c r="C59" s="238"/>
      <c r="D59" s="95"/>
      <c r="E59" s="88"/>
      <c r="F59" s="95"/>
      <c r="G59" s="88"/>
      <c r="H59" s="250"/>
      <c r="I59" s="88"/>
    </row>
    <row r="60" spans="1:9">
      <c r="A60" s="27" t="s">
        <v>26</v>
      </c>
      <c r="B60" s="238"/>
      <c r="C60" s="238"/>
      <c r="D60" s="95"/>
      <c r="E60" s="88"/>
      <c r="F60" s="95"/>
      <c r="G60" s="88"/>
      <c r="H60" s="250"/>
      <c r="I60" s="88"/>
    </row>
    <row r="61" spans="1:9">
      <c r="A61" s="27" t="s">
        <v>55</v>
      </c>
      <c r="B61" s="238"/>
      <c r="C61" s="238"/>
      <c r="D61" s="95"/>
      <c r="E61" s="88"/>
      <c r="F61" s="95"/>
      <c r="G61" s="88"/>
      <c r="H61" s="250"/>
      <c r="I61" s="88"/>
    </row>
    <row r="62" spans="1:9" ht="15.75" thickBot="1">
      <c r="A62" s="67" t="s">
        <v>56</v>
      </c>
      <c r="B62" s="16"/>
      <c r="C62" s="16"/>
      <c r="D62" s="96"/>
      <c r="E62" s="92"/>
      <c r="F62" s="96"/>
      <c r="G62" s="92"/>
      <c r="H62" s="252"/>
      <c r="I62" s="92"/>
    </row>
    <row r="63" spans="1:9">
      <c r="A63" s="239"/>
      <c r="B63" s="238"/>
      <c r="C63" s="238"/>
      <c r="D63" s="240"/>
      <c r="E63" s="237"/>
      <c r="F63" s="237"/>
      <c r="G63" s="237"/>
      <c r="H63" s="236"/>
    </row>
    <row r="64" spans="1:9" ht="15.75" thickBot="1">
      <c r="A64" s="239"/>
      <c r="B64" s="238"/>
      <c r="C64" s="238"/>
      <c r="D64" s="240"/>
      <c r="E64" s="237"/>
      <c r="F64" s="237"/>
      <c r="G64" s="237"/>
      <c r="H64" s="237"/>
    </row>
    <row r="65" spans="1:9">
      <c r="A65" s="146" t="s">
        <v>65</v>
      </c>
      <c r="B65" s="153" t="s">
        <v>2</v>
      </c>
      <c r="C65" s="154" t="s">
        <v>3</v>
      </c>
      <c r="D65" s="243"/>
      <c r="E65" s="237"/>
      <c r="F65" s="237"/>
      <c r="G65" s="237"/>
      <c r="H65" s="237"/>
    </row>
    <row r="66" spans="1:9" ht="15.75" thickBot="1">
      <c r="A66" s="15"/>
      <c r="B66" s="16"/>
      <c r="C66" s="17" t="s">
        <v>75</v>
      </c>
      <c r="D66" s="245"/>
      <c r="E66" s="237"/>
      <c r="F66" s="237"/>
      <c r="G66" s="237"/>
      <c r="H66" s="237"/>
    </row>
    <row r="67" spans="1:9">
      <c r="A67" s="146" t="s">
        <v>66</v>
      </c>
      <c r="B67" s="153" t="s">
        <v>2</v>
      </c>
      <c r="C67" s="154" t="s">
        <v>3</v>
      </c>
      <c r="D67" s="238"/>
      <c r="E67" s="237"/>
      <c r="F67" s="237"/>
      <c r="G67" s="237"/>
      <c r="H67" s="237"/>
    </row>
    <row r="68" spans="1:9" ht="15.75" thickBot="1">
      <c r="A68" s="15"/>
      <c r="B68" s="16"/>
      <c r="C68" s="17" t="s">
        <v>75</v>
      </c>
      <c r="D68" s="246"/>
      <c r="E68" s="237"/>
      <c r="F68" s="237"/>
      <c r="G68" s="237"/>
      <c r="H68" s="237"/>
    </row>
    <row r="69" spans="1:9" ht="15.75" thickBot="1">
      <c r="A69" s="244"/>
      <c r="B69" s="238"/>
      <c r="C69" s="238"/>
      <c r="D69" s="237"/>
      <c r="E69" s="237"/>
      <c r="F69" s="237"/>
      <c r="G69" s="237"/>
      <c r="H69" s="237"/>
    </row>
    <row r="70" spans="1:9">
      <c r="A70" s="146" t="s">
        <v>74</v>
      </c>
      <c r="B70" s="53"/>
      <c r="C70" s="267" t="s">
        <v>75</v>
      </c>
      <c r="D70" s="70" t="s">
        <v>27</v>
      </c>
      <c r="E70" s="68" t="s">
        <v>73</v>
      </c>
      <c r="F70" s="278"/>
      <c r="G70" s="237"/>
      <c r="H70" s="237"/>
    </row>
    <row r="71" spans="1:9">
      <c r="A71" s="12" t="s">
        <v>28</v>
      </c>
      <c r="B71" s="238"/>
      <c r="C71" s="14"/>
      <c r="D71" s="279"/>
      <c r="E71" s="221"/>
      <c r="F71" s="248"/>
      <c r="G71" s="237"/>
      <c r="H71" s="237"/>
    </row>
    <row r="72" spans="1:9">
      <c r="A72" s="12" t="s">
        <v>67</v>
      </c>
      <c r="B72" s="238"/>
      <c r="C72" s="14"/>
      <c r="D72" s="280"/>
      <c r="E72" s="221"/>
      <c r="F72" s="248"/>
      <c r="G72" s="237"/>
      <c r="H72" s="266"/>
      <c r="I72" s="45" t="s">
        <v>238</v>
      </c>
    </row>
    <row r="73" spans="1:9">
      <c r="A73" s="12" t="s">
        <v>68</v>
      </c>
      <c r="B73" s="238"/>
      <c r="C73" s="14"/>
      <c r="D73" s="280"/>
      <c r="E73" s="222"/>
      <c r="F73" s="248"/>
      <c r="G73" s="237"/>
      <c r="H73" s="237"/>
    </row>
    <row r="74" spans="1:9">
      <c r="A74" s="12" t="s">
        <v>69</v>
      </c>
      <c r="B74" s="238"/>
      <c r="C74" s="14"/>
      <c r="D74" s="280"/>
      <c r="E74" s="221"/>
      <c r="F74" s="248"/>
      <c r="G74" s="237"/>
      <c r="H74" s="237"/>
    </row>
    <row r="75" spans="1:9">
      <c r="A75" s="12" t="s">
        <v>71</v>
      </c>
      <c r="B75" s="238"/>
      <c r="C75" s="14"/>
      <c r="D75" s="281"/>
      <c r="E75" s="149"/>
      <c r="F75" s="236"/>
      <c r="G75" s="237"/>
      <c r="H75" s="237"/>
    </row>
    <row r="76" spans="1:9">
      <c r="A76" s="12" t="s">
        <v>70</v>
      </c>
      <c r="B76" s="238"/>
      <c r="C76" s="14"/>
      <c r="D76" s="281"/>
      <c r="E76" s="150"/>
      <c r="F76" s="247"/>
      <c r="G76" s="237"/>
      <c r="H76" s="237"/>
    </row>
    <row r="77" spans="1:9" ht="15.75" thickBot="1">
      <c r="A77" s="15" t="s">
        <v>281</v>
      </c>
      <c r="B77" s="16"/>
      <c r="C77" s="17"/>
      <c r="D77" s="282"/>
      <c r="E77" s="169"/>
      <c r="F77" s="237"/>
      <c r="G77" s="237"/>
      <c r="H77" s="237"/>
    </row>
    <row r="78" spans="1:9" ht="15.75" thickBot="1">
      <c r="A78" s="15"/>
      <c r="B78" s="16"/>
      <c r="C78" s="17"/>
      <c r="D78" s="299"/>
      <c r="E78" s="248"/>
      <c r="F78" s="237"/>
      <c r="G78" s="237"/>
      <c r="H78" s="237"/>
    </row>
    <row r="79" spans="1:9" ht="15.75" thickBot="1">
      <c r="A79" s="340" t="s">
        <v>333</v>
      </c>
      <c r="B79" s="160"/>
      <c r="C79" s="198" t="s">
        <v>75</v>
      </c>
      <c r="D79" s="299"/>
      <c r="E79" s="248"/>
      <c r="F79" s="237"/>
      <c r="G79" s="237"/>
      <c r="H79" s="237"/>
    </row>
    <row r="80" spans="1:9" ht="15.75" thickBot="1">
      <c r="A80" s="15"/>
      <c r="B80" s="16"/>
      <c r="C80" s="17"/>
      <c r="D80" s="299"/>
      <c r="E80" s="248"/>
      <c r="F80" s="237"/>
      <c r="G80" s="237"/>
      <c r="H80" s="237"/>
    </row>
    <row r="81" spans="1:9" ht="15.75" thickBot="1">
      <c r="A81" s="268" t="s">
        <v>334</v>
      </c>
      <c r="B81" s="269" t="s">
        <v>75</v>
      </c>
      <c r="C81" s="270"/>
      <c r="D81" s="248"/>
      <c r="E81" s="237"/>
      <c r="F81" s="237"/>
      <c r="G81" s="237"/>
      <c r="H81" s="237"/>
    </row>
    <row r="82" spans="1:9" ht="15.75" thickBot="1">
      <c r="A82" s="265"/>
      <c r="B82" s="242"/>
      <c r="C82" s="242"/>
      <c r="D82" s="248"/>
      <c r="E82" s="237"/>
      <c r="F82" s="237"/>
      <c r="G82" s="237"/>
      <c r="H82" s="237"/>
    </row>
    <row r="83" spans="1:9" ht="15.75" thickBot="1">
      <c r="A83" s="165" t="s">
        <v>335</v>
      </c>
      <c r="B83" s="80" t="s">
        <v>75</v>
      </c>
      <c r="C83" s="242"/>
      <c r="D83" s="237"/>
      <c r="E83" s="237"/>
      <c r="F83" s="237"/>
      <c r="G83" s="237"/>
      <c r="H83" s="237"/>
    </row>
    <row r="84" spans="1:9" ht="15.75" thickBot="1">
      <c r="A84" s="244"/>
      <c r="B84" s="238"/>
      <c r="C84" s="238"/>
      <c r="D84" s="237"/>
      <c r="E84" s="237"/>
      <c r="F84" s="237"/>
      <c r="G84" s="237"/>
      <c r="H84" s="237"/>
    </row>
    <row r="85" spans="1:9">
      <c r="A85" s="146" t="s">
        <v>336</v>
      </c>
      <c r="B85" s="53" t="s">
        <v>75</v>
      </c>
      <c r="C85" s="53"/>
      <c r="D85" s="219">
        <v>34538.33</v>
      </c>
      <c r="E85" s="220"/>
      <c r="F85" s="249"/>
      <c r="G85" s="237"/>
      <c r="H85" s="237"/>
    </row>
    <row r="86" spans="1:9" ht="15.75" thickBot="1">
      <c r="A86" s="15" t="s">
        <v>85</v>
      </c>
      <c r="B86" s="161"/>
      <c r="C86" s="16"/>
      <c r="D86" s="161" t="s">
        <v>134</v>
      </c>
      <c r="E86" s="35" t="s">
        <v>301</v>
      </c>
      <c r="F86" s="237"/>
      <c r="G86" s="237"/>
      <c r="H86" s="237"/>
    </row>
    <row r="87" spans="1:9" ht="15.75" thickBot="1">
      <c r="A87" s="33" t="s">
        <v>337</v>
      </c>
      <c r="B87" s="16"/>
      <c r="C87" s="17" t="s">
        <v>75</v>
      </c>
      <c r="D87" s="237"/>
      <c r="E87" s="237"/>
      <c r="F87" s="237"/>
      <c r="G87" s="237"/>
      <c r="H87" s="237"/>
      <c r="I87" s="237"/>
    </row>
    <row r="88" spans="1:9" ht="15.75" thickBot="1">
      <c r="A88" s="23"/>
      <c r="B88" s="13"/>
      <c r="C88" s="13"/>
      <c r="G88" s="7"/>
    </row>
    <row r="89" spans="1:9">
      <c r="A89" s="9" t="s">
        <v>86</v>
      </c>
      <c r="B89" s="53"/>
      <c r="C89" s="53"/>
      <c r="D89" s="3"/>
      <c r="E89" s="3"/>
      <c r="F89" s="3"/>
      <c r="G89" s="4"/>
    </row>
    <row r="90" spans="1:9">
      <c r="A90" s="8"/>
      <c r="B90" s="10" t="s">
        <v>2</v>
      </c>
      <c r="C90" s="10" t="s">
        <v>3</v>
      </c>
      <c r="D90" s="1" t="s">
        <v>17</v>
      </c>
      <c r="E90" t="s">
        <v>29</v>
      </c>
      <c r="G90" s="7"/>
    </row>
    <row r="91" spans="1:9">
      <c r="A91" s="24" t="s">
        <v>30</v>
      </c>
      <c r="B91" s="13"/>
      <c r="C91" s="13" t="s">
        <v>75</v>
      </c>
      <c r="D91" s="30"/>
      <c r="E91" s="36"/>
      <c r="F91" s="36"/>
      <c r="G91" s="7"/>
    </row>
    <row r="92" spans="1:9">
      <c r="A92" s="24" t="s">
        <v>31</v>
      </c>
      <c r="C92" s="13" t="s">
        <v>75</v>
      </c>
      <c r="D92" s="32"/>
      <c r="G92" s="7"/>
    </row>
    <row r="93" spans="1:9">
      <c r="A93" s="24" t="s">
        <v>32</v>
      </c>
      <c r="B93" s="13"/>
      <c r="C93" s="13" t="s">
        <v>75</v>
      </c>
      <c r="D93" s="30"/>
      <c r="E93" s="36"/>
      <c r="F93" s="36"/>
      <c r="G93" s="7"/>
    </row>
    <row r="94" spans="1:9" ht="15.75" thickBot="1">
      <c r="A94" s="38" t="s">
        <v>33</v>
      </c>
      <c r="B94" s="16"/>
      <c r="C94" s="16" t="s">
        <v>75</v>
      </c>
      <c r="D94" s="39"/>
      <c r="E94" s="34"/>
      <c r="F94" s="34"/>
      <c r="G94" s="35"/>
    </row>
    <row r="95" spans="1:9" ht="15.75" thickBot="1">
      <c r="A95" s="37"/>
      <c r="B95" s="13"/>
      <c r="C95" s="13"/>
      <c r="D95" s="32"/>
    </row>
    <row r="96" spans="1:9" ht="15.75" thickBot="1">
      <c r="A96" s="37"/>
      <c r="B96" s="13"/>
      <c r="C96" s="13"/>
      <c r="D96" s="257"/>
      <c r="E96" s="77">
        <v>2015</v>
      </c>
      <c r="F96" s="204"/>
      <c r="G96" s="64">
        <v>2016</v>
      </c>
      <c r="H96" s="64">
        <v>2017</v>
      </c>
      <c r="I96" s="60"/>
    </row>
    <row r="97" spans="1:12" ht="15.75" thickBot="1">
      <c r="A97" s="37"/>
      <c r="D97" s="254" t="s">
        <v>34</v>
      </c>
      <c r="E97" s="255">
        <v>103194</v>
      </c>
      <c r="F97" s="59"/>
      <c r="G97" s="255">
        <v>103615</v>
      </c>
      <c r="H97" s="255">
        <v>103123</v>
      </c>
      <c r="I97" s="60"/>
    </row>
    <row r="98" spans="1:12" ht="15.75" thickBot="1">
      <c r="A98" s="9" t="s">
        <v>35</v>
      </c>
      <c r="B98" s="3" t="s">
        <v>75</v>
      </c>
      <c r="C98" s="3"/>
      <c r="D98" s="208"/>
      <c r="E98" s="208"/>
      <c r="F98" s="34"/>
      <c r="G98" s="208"/>
      <c r="H98" s="208"/>
      <c r="I98" s="35"/>
      <c r="J98" s="107" t="s">
        <v>145</v>
      </c>
    </row>
    <row r="99" spans="1:12" ht="15.75" thickBot="1">
      <c r="A99" s="40"/>
      <c r="B99" s="1" t="s">
        <v>2</v>
      </c>
      <c r="C99" s="1" t="s">
        <v>3</v>
      </c>
      <c r="D99" s="64" t="s">
        <v>36</v>
      </c>
      <c r="E99" s="64" t="s">
        <v>37</v>
      </c>
      <c r="F99" s="77" t="s">
        <v>38</v>
      </c>
      <c r="G99" s="64" t="s">
        <v>39</v>
      </c>
      <c r="H99" s="64" t="s">
        <v>53</v>
      </c>
      <c r="I99" s="77" t="s">
        <v>72</v>
      </c>
      <c r="J99" s="45" t="s">
        <v>308</v>
      </c>
    </row>
    <row r="100" spans="1:12">
      <c r="A100" s="23" t="s">
        <v>40</v>
      </c>
      <c r="B100" s="13"/>
      <c r="C100" s="13"/>
      <c r="D100" s="275">
        <f>SUM(D101:D103)</f>
        <v>7292675</v>
      </c>
      <c r="E100" s="275">
        <f>SUM(E101:E103)</f>
        <v>7430622</v>
      </c>
      <c r="F100" s="276">
        <f>(D100/E97)</f>
        <v>70.669564121945072</v>
      </c>
      <c r="G100" s="263"/>
      <c r="H100" s="263"/>
      <c r="I100" s="275">
        <f>SUM(I101:I103)</f>
        <v>7430586</v>
      </c>
      <c r="J100" s="13"/>
      <c r="K100" s="13"/>
      <c r="L100" s="13"/>
    </row>
    <row r="101" spans="1:12">
      <c r="A101" s="40" t="s">
        <v>41</v>
      </c>
      <c r="B101" s="13"/>
      <c r="D101" s="73"/>
      <c r="E101" s="73">
        <v>5076122</v>
      </c>
      <c r="F101" s="258"/>
      <c r="G101" s="65"/>
      <c r="H101" s="63"/>
      <c r="I101" s="264">
        <v>5023722</v>
      </c>
    </row>
    <row r="102" spans="1:12">
      <c r="A102" s="40" t="s">
        <v>42</v>
      </c>
      <c r="B102" s="13"/>
      <c r="D102" s="73">
        <v>5706102</v>
      </c>
      <c r="E102" s="73">
        <v>454500</v>
      </c>
      <c r="F102" s="258"/>
      <c r="G102" s="65"/>
      <c r="H102" s="63"/>
      <c r="I102" s="264">
        <v>506864</v>
      </c>
    </row>
    <row r="103" spans="1:12">
      <c r="A103" s="40" t="s">
        <v>43</v>
      </c>
      <c r="B103" s="13"/>
      <c r="D103" s="73">
        <v>1586573</v>
      </c>
      <c r="E103" s="73">
        <v>1900000</v>
      </c>
      <c r="F103" s="258"/>
      <c r="G103" s="65"/>
      <c r="H103" s="63"/>
      <c r="I103" s="73">
        <v>1900000</v>
      </c>
    </row>
    <row r="104" spans="1:12">
      <c r="A104" s="23" t="s">
        <v>44</v>
      </c>
      <c r="B104" s="13"/>
      <c r="D104" s="72">
        <f>SUM(D105:D106)</f>
        <v>9588865</v>
      </c>
      <c r="E104" s="72">
        <f>SUM(E105:E106)</f>
        <v>7607687</v>
      </c>
      <c r="F104" s="259">
        <f>(D104/E97)</f>
        <v>92.920760896951379</v>
      </c>
      <c r="G104" s="259">
        <f>(E104/G97)</f>
        <v>73.422641509433959</v>
      </c>
      <c r="H104" s="62">
        <f>(I104/H97)</f>
        <v>96.51836156822435</v>
      </c>
      <c r="I104" s="72">
        <f>SUM(I105:I106)</f>
        <v>9953263</v>
      </c>
    </row>
    <row r="105" spans="1:12">
      <c r="A105" s="40" t="s">
        <v>45</v>
      </c>
      <c r="B105" s="13"/>
      <c r="D105" s="73">
        <v>7360757</v>
      </c>
      <c r="E105" s="73">
        <v>7378540</v>
      </c>
      <c r="F105" s="258"/>
      <c r="G105" s="63"/>
      <c r="H105" s="63"/>
      <c r="I105" s="73">
        <v>7378541</v>
      </c>
    </row>
    <row r="106" spans="1:12">
      <c r="A106" s="40" t="s">
        <v>309</v>
      </c>
      <c r="B106" s="13"/>
      <c r="D106" s="73">
        <v>2228108</v>
      </c>
      <c r="E106" s="73">
        <v>229147</v>
      </c>
      <c r="F106" s="258"/>
      <c r="G106" s="63"/>
      <c r="H106" s="63"/>
      <c r="I106" s="73">
        <v>2574722</v>
      </c>
    </row>
    <row r="107" spans="1:12">
      <c r="A107" s="23" t="s">
        <v>47</v>
      </c>
      <c r="B107" s="13"/>
      <c r="D107" s="97">
        <v>63514077</v>
      </c>
      <c r="E107" s="97">
        <v>64946236</v>
      </c>
      <c r="F107" s="260">
        <f>(D107/E97)</f>
        <v>615.48226641083784</v>
      </c>
      <c r="G107" s="97">
        <f>(E107/G97)</f>
        <v>626.80341649375089</v>
      </c>
      <c r="H107" s="97"/>
      <c r="I107" s="97"/>
      <c r="J107" s="45" t="s">
        <v>307</v>
      </c>
    </row>
    <row r="108" spans="1:12">
      <c r="A108" s="23" t="s">
        <v>48</v>
      </c>
      <c r="B108" s="13"/>
      <c r="D108" s="97"/>
      <c r="E108" s="97"/>
      <c r="F108" s="261">
        <v>61.25</v>
      </c>
      <c r="G108" s="253">
        <v>63.23</v>
      </c>
      <c r="H108" s="97">
        <v>35.46</v>
      </c>
      <c r="I108" s="97"/>
    </row>
    <row r="109" spans="1:12">
      <c r="A109" s="23" t="s">
        <v>49</v>
      </c>
      <c r="B109" s="13"/>
      <c r="D109" s="97"/>
      <c r="E109" s="97"/>
      <c r="F109" s="260">
        <v>1308</v>
      </c>
      <c r="G109" s="97">
        <v>1043.5</v>
      </c>
      <c r="H109" s="97">
        <v>1053.19</v>
      </c>
      <c r="I109" s="97"/>
    </row>
    <row r="110" spans="1:12">
      <c r="A110" s="23" t="s">
        <v>50</v>
      </c>
      <c r="B110" s="13"/>
      <c r="D110" s="102"/>
      <c r="E110" s="102"/>
      <c r="F110" s="260">
        <v>117.81</v>
      </c>
      <c r="G110" s="97">
        <v>132.13</v>
      </c>
      <c r="H110" s="97">
        <v>114</v>
      </c>
      <c r="I110" s="102"/>
    </row>
    <row r="111" spans="1:12">
      <c r="A111" s="23" t="s">
        <v>277</v>
      </c>
      <c r="B111" s="13"/>
      <c r="D111" s="213">
        <v>0.45590000000000003</v>
      </c>
      <c r="E111" s="213">
        <v>0.57240000000000002</v>
      </c>
      <c r="F111" s="260"/>
      <c r="G111" s="97"/>
      <c r="H111" s="97"/>
      <c r="I111" s="167">
        <v>0.55000000000000004</v>
      </c>
    </row>
    <row r="112" spans="1:12" ht="15.75" thickBot="1">
      <c r="A112" s="33" t="s">
        <v>276</v>
      </c>
      <c r="B112" s="16"/>
      <c r="C112" s="34"/>
      <c r="D112" s="104"/>
      <c r="E112" s="103"/>
      <c r="F112" s="262">
        <v>1348.65</v>
      </c>
      <c r="G112" s="99">
        <v>1254.9000000000001</v>
      </c>
      <c r="H112" s="99">
        <v>1200.4000000000001</v>
      </c>
      <c r="I112" s="99"/>
    </row>
    <row r="113" spans="1:9" ht="15.75" thickBot="1">
      <c r="A113" s="26" t="s">
        <v>310</v>
      </c>
      <c r="B113" s="13"/>
      <c r="D113" s="118"/>
      <c r="E113" s="32"/>
      <c r="F113" s="119"/>
      <c r="G113" s="119"/>
      <c r="H113" s="119"/>
      <c r="I113" s="119"/>
    </row>
    <row r="114" spans="1:9">
      <c r="A114" s="51" t="s">
        <v>184</v>
      </c>
      <c r="B114" s="122" t="s">
        <v>2</v>
      </c>
      <c r="C114" s="123" t="s">
        <v>3</v>
      </c>
      <c r="D114" s="118"/>
      <c r="E114" s="32"/>
      <c r="F114" s="119"/>
      <c r="G114" s="119"/>
      <c r="H114" s="119"/>
      <c r="I114" s="119"/>
    </row>
    <row r="115" spans="1:9">
      <c r="A115" s="124" t="s">
        <v>185</v>
      </c>
      <c r="B115" s="121" t="s">
        <v>75</v>
      </c>
      <c r="C115" s="125"/>
      <c r="D115" s="199" t="s">
        <v>238</v>
      </c>
      <c r="E115" s="43"/>
      <c r="F115" s="42"/>
    </row>
    <row r="116" spans="1:9">
      <c r="A116" s="124" t="s">
        <v>186</v>
      </c>
      <c r="B116" s="121" t="s">
        <v>75</v>
      </c>
      <c r="C116" s="125"/>
    </row>
    <row r="117" spans="1:9">
      <c r="A117" s="124" t="s">
        <v>187</v>
      </c>
      <c r="B117" s="121"/>
      <c r="C117" s="125" t="s">
        <v>75</v>
      </c>
      <c r="D117" s="1"/>
    </row>
    <row r="118" spans="1:9">
      <c r="A118" s="124" t="s">
        <v>188</v>
      </c>
      <c r="B118" s="121"/>
      <c r="C118" s="125" t="s">
        <v>75</v>
      </c>
    </row>
    <row r="119" spans="1:9" ht="15.75" thickBot="1">
      <c r="A119" s="126" t="s">
        <v>189</v>
      </c>
      <c r="B119" s="127" t="s">
        <v>75</v>
      </c>
      <c r="C119" s="128"/>
      <c r="D119" s="45" t="s">
        <v>306</v>
      </c>
    </row>
    <row r="120" spans="1:9">
      <c r="A120" s="44" t="s">
        <v>51</v>
      </c>
    </row>
    <row r="121" spans="1:9" ht="15.75" thickBot="1">
      <c r="A121" s="45" t="s">
        <v>305</v>
      </c>
    </row>
    <row r="122" spans="1:9" ht="15.75" thickBot="1">
      <c r="A122" s="70" t="s">
        <v>79</v>
      </c>
      <c r="B122" s="4"/>
    </row>
    <row r="123" spans="1:9" ht="15.75" thickBot="1">
      <c r="A123" s="344" t="s">
        <v>338</v>
      </c>
      <c r="B123" s="354">
        <f>(25/64)</f>
        <v>0.390625</v>
      </c>
    </row>
    <row r="125" spans="1:9">
      <c r="A125" s="1"/>
    </row>
  </sheetData>
  <hyperlinks>
    <hyperlink ref="D18" r:id="rId1" xr:uid="{00000000-0004-0000-0600-000000000000}"/>
    <hyperlink ref="A121" r:id="rId2" xr:uid="{00000000-0004-0000-0600-000001000000}"/>
    <hyperlink ref="D119" r:id="rId3" xr:uid="{00000000-0004-0000-0600-000002000000}"/>
    <hyperlink ref="D115" r:id="rId4" xr:uid="{00000000-0004-0000-0600-000003000000}"/>
    <hyperlink ref="J107" r:id="rId5" xr:uid="{00000000-0004-0000-0600-000004000000}"/>
    <hyperlink ref="I72" r:id="rId6" xr:uid="{00000000-0004-0000-0600-000005000000}"/>
    <hyperlink ref="D34" r:id="rId7" xr:uid="{00000000-0004-0000-0600-000006000000}"/>
    <hyperlink ref="J99" r:id="rId8" xr:uid="{00000000-0004-0000-0600-000007000000}"/>
  </hyperlinks>
  <printOptions gridLines="1"/>
  <pageMargins left="0.70866141732283472" right="0.70866141732283472" top="0.74803149606299213" bottom="0.74803149606299213" header="0.31496062992125984" footer="0.31496062992125984"/>
  <pageSetup paperSize="9" scale="40" fitToHeight="0" orientation="landscape" r:id="rId9"/>
  <legacy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3:Q128"/>
  <sheetViews>
    <sheetView topLeftCell="A98" zoomScaleNormal="100" workbookViewId="0">
      <selection activeCell="C126" sqref="C126"/>
    </sheetView>
  </sheetViews>
  <sheetFormatPr baseColWidth="10" defaultRowHeight="15"/>
  <cols>
    <col min="1" max="1" width="92.42578125" customWidth="1"/>
    <col min="2" max="2" width="12.7109375" style="13" customWidth="1"/>
    <col min="3" max="3" width="20" customWidth="1"/>
    <col min="4" max="4" width="26.28515625" customWidth="1"/>
    <col min="5" max="5" width="18.28515625" customWidth="1"/>
    <col min="6" max="6" width="15.7109375" bestFit="1" customWidth="1"/>
    <col min="8" max="8" width="14.28515625" bestFit="1" customWidth="1"/>
    <col min="9" max="9" width="16.85546875" customWidth="1"/>
  </cols>
  <sheetData>
    <row r="3" spans="1:11">
      <c r="A3" s="237"/>
      <c r="B3" s="238"/>
      <c r="C3" s="237"/>
    </row>
    <row r="4" spans="1:11">
      <c r="A4" s="283" t="s">
        <v>0</v>
      </c>
      <c r="B4" s="284" t="s">
        <v>94</v>
      </c>
      <c r="C4" s="237"/>
      <c r="D4" s="178" t="s">
        <v>239</v>
      </c>
      <c r="E4" s="178" t="s">
        <v>182</v>
      </c>
      <c r="F4" s="178" t="s">
        <v>240</v>
      </c>
      <c r="G4" s="347"/>
      <c r="H4" s="347"/>
      <c r="I4" s="347"/>
      <c r="J4" t="s">
        <v>241</v>
      </c>
      <c r="K4" t="s">
        <v>196</v>
      </c>
    </row>
    <row r="5" spans="1:11" ht="15.75" thickBot="1">
      <c r="A5" s="237"/>
      <c r="B5" s="238"/>
      <c r="C5" s="237"/>
    </row>
    <row r="6" spans="1:11">
      <c r="A6" s="9" t="s">
        <v>1</v>
      </c>
      <c r="B6" s="53"/>
      <c r="C6" s="4"/>
    </row>
    <row r="7" spans="1:11">
      <c r="A7" s="8"/>
      <c r="B7" s="308" t="s">
        <v>2</v>
      </c>
      <c r="C7" s="309" t="s">
        <v>3</v>
      </c>
    </row>
    <row r="8" spans="1:11">
      <c r="A8" s="12" t="s">
        <v>4</v>
      </c>
      <c r="B8" s="288" t="s">
        <v>75</v>
      </c>
      <c r="C8" s="310"/>
      <c r="D8" s="45" t="s">
        <v>311</v>
      </c>
    </row>
    <row r="9" spans="1:11">
      <c r="A9" s="12" t="s">
        <v>5</v>
      </c>
      <c r="B9" s="288" t="s">
        <v>75</v>
      </c>
      <c r="C9" s="310"/>
    </row>
    <row r="10" spans="1:11">
      <c r="A10" s="12" t="s">
        <v>6</v>
      </c>
      <c r="B10" s="288"/>
      <c r="C10" s="310" t="s">
        <v>75</v>
      </c>
    </row>
    <row r="11" spans="1:11">
      <c r="A11" s="12" t="s">
        <v>7</v>
      </c>
      <c r="B11" s="288"/>
      <c r="C11" s="310" t="s">
        <v>75</v>
      </c>
      <c r="E11" s="107"/>
      <c r="F11" s="47"/>
    </row>
    <row r="12" spans="1:11" ht="15.75" thickBot="1">
      <c r="A12" s="15" t="s">
        <v>8</v>
      </c>
      <c r="B12" s="311"/>
      <c r="C12" s="312" t="s">
        <v>75</v>
      </c>
    </row>
    <row r="13" spans="1:11" ht="15.75" thickBot="1">
      <c r="A13" s="15"/>
      <c r="B13" s="16"/>
      <c r="C13" s="17"/>
    </row>
    <row r="14" spans="1:11" ht="15.75" thickBot="1">
      <c r="A14" s="18"/>
    </row>
    <row r="15" spans="1:11">
      <c r="A15" s="9" t="s">
        <v>10</v>
      </c>
      <c r="B15" s="112"/>
      <c r="C15" s="4"/>
    </row>
    <row r="16" spans="1:11">
      <c r="A16" s="8"/>
      <c r="B16" s="308" t="s">
        <v>2</v>
      </c>
      <c r="C16" s="309" t="s">
        <v>3</v>
      </c>
    </row>
    <row r="17" spans="1:8">
      <c r="A17" s="12" t="s">
        <v>4</v>
      </c>
      <c r="B17" s="288"/>
      <c r="C17" s="310" t="s">
        <v>75</v>
      </c>
      <c r="D17" s="1"/>
    </row>
    <row r="18" spans="1:8">
      <c r="A18" s="12" t="s">
        <v>5</v>
      </c>
      <c r="B18" s="288" t="s">
        <v>75</v>
      </c>
      <c r="C18" s="310"/>
      <c r="D18" s="45" t="s">
        <v>147</v>
      </c>
      <c r="G18" s="107" t="s">
        <v>242</v>
      </c>
    </row>
    <row r="19" spans="1:8">
      <c r="A19" s="12" t="s">
        <v>6</v>
      </c>
      <c r="B19" s="288"/>
      <c r="C19" s="310" t="s">
        <v>75</v>
      </c>
    </row>
    <row r="20" spans="1:8" ht="15.75" thickBot="1">
      <c r="A20" s="15" t="s">
        <v>7</v>
      </c>
      <c r="B20" s="311"/>
      <c r="C20" s="312" t="s">
        <v>75</v>
      </c>
      <c r="D20" s="1"/>
      <c r="E20" s="1"/>
      <c r="F20" s="1"/>
      <c r="G20" s="1"/>
    </row>
    <row r="21" spans="1:8">
      <c r="A21" s="8"/>
      <c r="C21" s="237"/>
    </row>
    <row r="22" spans="1:8" ht="15.75" thickBot="1">
      <c r="A22" s="8"/>
      <c r="C22" s="237"/>
    </row>
    <row r="23" spans="1:8">
      <c r="A23" s="9" t="s">
        <v>11</v>
      </c>
      <c r="B23" s="112"/>
      <c r="C23" s="4"/>
    </row>
    <row r="24" spans="1:8">
      <c r="A24" s="8"/>
      <c r="B24" s="308" t="s">
        <v>2</v>
      </c>
      <c r="C24" s="308" t="s">
        <v>3</v>
      </c>
    </row>
    <row r="25" spans="1:8">
      <c r="A25" s="12" t="s">
        <v>4</v>
      </c>
      <c r="B25" s="288" t="s">
        <v>75</v>
      </c>
      <c r="C25" s="288"/>
      <c r="D25" s="45" t="s">
        <v>148</v>
      </c>
    </row>
    <row r="26" spans="1:8">
      <c r="A26" s="12" t="s">
        <v>5</v>
      </c>
      <c r="B26" s="288" t="s">
        <v>75</v>
      </c>
      <c r="C26" s="288"/>
    </row>
    <row r="27" spans="1:8">
      <c r="A27" s="12" t="s">
        <v>6</v>
      </c>
      <c r="B27" s="288"/>
      <c r="C27" s="288" t="s">
        <v>75</v>
      </c>
    </row>
    <row r="28" spans="1:8">
      <c r="A28" s="12" t="s">
        <v>7</v>
      </c>
      <c r="B28" s="288"/>
      <c r="C28" s="288" t="s">
        <v>75</v>
      </c>
    </row>
    <row r="29" spans="1:8">
      <c r="A29" s="12" t="s">
        <v>8</v>
      </c>
      <c r="B29" s="288" t="s">
        <v>75</v>
      </c>
      <c r="C29" s="288"/>
      <c r="D29" s="45" t="s">
        <v>149</v>
      </c>
    </row>
    <row r="30" spans="1:8">
      <c r="A30" s="12" t="s">
        <v>9</v>
      </c>
      <c r="B30" s="288" t="s">
        <v>75</v>
      </c>
      <c r="C30" s="288"/>
      <c r="G30" s="20"/>
      <c r="H30" s="13"/>
    </row>
    <row r="31" spans="1:8">
      <c r="A31" s="12" t="s">
        <v>12</v>
      </c>
      <c r="B31" s="288" t="s">
        <v>75</v>
      </c>
      <c r="C31" s="288"/>
      <c r="G31" s="20"/>
      <c r="H31" s="13"/>
    </row>
    <row r="32" spans="1:8">
      <c r="A32" s="12" t="s">
        <v>13</v>
      </c>
      <c r="B32" s="288" t="s">
        <v>75</v>
      </c>
      <c r="C32" s="288"/>
      <c r="D32" s="45" t="s">
        <v>150</v>
      </c>
    </row>
    <row r="33" spans="1:17">
      <c r="A33" s="12" t="s">
        <v>14</v>
      </c>
      <c r="B33" s="288" t="s">
        <v>75</v>
      </c>
      <c r="C33" s="288"/>
    </row>
    <row r="34" spans="1:17" ht="15.75" thickBot="1">
      <c r="A34" s="15" t="s">
        <v>15</v>
      </c>
      <c r="B34" s="288" t="s">
        <v>75</v>
      </c>
      <c r="C34" s="288"/>
      <c r="D34" s="45" t="s">
        <v>146</v>
      </c>
      <c r="E34" s="1"/>
      <c r="F34" s="1"/>
    </row>
    <row r="35" spans="1:17">
      <c r="A35" s="12"/>
      <c r="H35" s="13"/>
    </row>
    <row r="36" spans="1:17">
      <c r="A36" s="48"/>
      <c r="B36" s="113"/>
      <c r="C36" s="1"/>
    </row>
    <row r="37" spans="1:17" ht="15.75" thickBot="1">
      <c r="A37" s="278"/>
      <c r="B37" s="290"/>
      <c r="C37" s="237"/>
      <c r="D37" s="237"/>
      <c r="E37" s="237"/>
      <c r="F37" s="237"/>
      <c r="G37" s="291"/>
    </row>
    <row r="38" spans="1:17" ht="15.75" thickBot="1">
      <c r="A38" s="9" t="s">
        <v>16</v>
      </c>
      <c r="B38" s="112"/>
      <c r="C38" s="170"/>
      <c r="D38" s="292">
        <v>42736</v>
      </c>
      <c r="E38" s="293"/>
      <c r="F38" s="292">
        <v>42370</v>
      </c>
      <c r="G38" s="294"/>
      <c r="H38" s="294" t="s">
        <v>81</v>
      </c>
      <c r="I38" s="295"/>
    </row>
    <row r="39" spans="1:17">
      <c r="A39" s="9" t="s">
        <v>88</v>
      </c>
      <c r="B39" s="112"/>
      <c r="C39" s="139"/>
      <c r="D39" s="289">
        <v>209931</v>
      </c>
      <c r="E39" s="139"/>
      <c r="F39" s="289">
        <v>208246</v>
      </c>
      <c r="G39" s="289"/>
      <c r="H39" s="289">
        <v>207814</v>
      </c>
      <c r="I39" s="296"/>
    </row>
    <row r="40" spans="1:17" ht="15.75" thickBot="1">
      <c r="A40" s="8"/>
      <c r="B40" s="242" t="s">
        <v>2</v>
      </c>
      <c r="C40" s="242" t="s">
        <v>3</v>
      </c>
      <c r="D40" s="105" t="s">
        <v>17</v>
      </c>
      <c r="E40" s="143" t="s">
        <v>18</v>
      </c>
      <c r="F40" s="105" t="s">
        <v>17</v>
      </c>
      <c r="G40" s="143" t="s">
        <v>18</v>
      </c>
      <c r="H40" s="105" t="s">
        <v>52</v>
      </c>
      <c r="I40" s="143" t="s">
        <v>80</v>
      </c>
      <c r="J40" s="13"/>
    </row>
    <row r="41" spans="1:17">
      <c r="A41" s="23" t="s">
        <v>19</v>
      </c>
      <c r="B41" s="238" t="s">
        <v>75</v>
      </c>
      <c r="C41" s="238"/>
      <c r="D41" s="135">
        <f>(D42+D53+D59)</f>
        <v>89434.39</v>
      </c>
      <c r="E41" s="88">
        <f>(D41/D39)*1000</f>
        <v>426.0180249701092</v>
      </c>
      <c r="F41" s="135">
        <f>(F42+F53+F59)</f>
        <v>88715.94</v>
      </c>
      <c r="G41" s="88">
        <f>(F41/F39)*1000</f>
        <v>426.0150975288841</v>
      </c>
      <c r="H41" s="135">
        <f>(H42+H53+H59)</f>
        <v>87360.130000000019</v>
      </c>
      <c r="I41" s="88">
        <f>(H41/H39)*1000</f>
        <v>420.37653863551066</v>
      </c>
      <c r="J41" s="286" t="s">
        <v>243</v>
      </c>
      <c r="M41" t="s">
        <v>303</v>
      </c>
      <c r="Q41" s="45" t="s">
        <v>268</v>
      </c>
    </row>
    <row r="42" spans="1:17">
      <c r="A42" s="23" t="s">
        <v>57</v>
      </c>
      <c r="B42" s="238" t="s">
        <v>75</v>
      </c>
      <c r="C42" s="238"/>
      <c r="D42" s="135">
        <f>SUM(D44:D52)</f>
        <v>84963.42</v>
      </c>
      <c r="E42" s="88">
        <f>(D42/D39)*1000</f>
        <v>404.72069394229533</v>
      </c>
      <c r="F42" s="135">
        <f>SUM(F44:F52)</f>
        <v>83905.56</v>
      </c>
      <c r="G42" s="88">
        <f>(F42/F39)*1000</f>
        <v>402.91559021541826</v>
      </c>
      <c r="H42" s="135">
        <f>SUM(H44:H52)</f>
        <v>83710.380000000019</v>
      </c>
      <c r="I42" s="88">
        <f>(H42/H39)*1000</f>
        <v>402.81395863608816</v>
      </c>
    </row>
    <row r="43" spans="1:17">
      <c r="A43" s="24" t="s">
        <v>58</v>
      </c>
      <c r="B43" s="238"/>
      <c r="C43" s="238"/>
      <c r="D43" s="95"/>
      <c r="E43" s="88">
        <f>(D42/D39)*1000</f>
        <v>404.72069394229533</v>
      </c>
      <c r="F43" s="95"/>
      <c r="G43" s="88">
        <f>(F43/F39)*1000</f>
        <v>0</v>
      </c>
      <c r="H43" s="95"/>
      <c r="I43" s="88">
        <f>(H43/H39)*1000</f>
        <v>0</v>
      </c>
    </row>
    <row r="44" spans="1:17">
      <c r="A44" s="24" t="s">
        <v>20</v>
      </c>
      <c r="B44" s="238"/>
      <c r="C44" s="238"/>
      <c r="D44" s="95">
        <v>4717.5</v>
      </c>
      <c r="E44" s="88">
        <f>(D44/D39)*1000</f>
        <v>22.471669262757764</v>
      </c>
      <c r="F44" s="95">
        <v>4889.8599999999997</v>
      </c>
      <c r="G44" s="88">
        <f>(F44/F39)*1000</f>
        <v>23.481171307011898</v>
      </c>
      <c r="H44" s="95">
        <v>5029.8100000000004</v>
      </c>
      <c r="I44" s="88">
        <f>(H44/H39)*1000</f>
        <v>24.203422291087222</v>
      </c>
    </row>
    <row r="45" spans="1:17">
      <c r="A45" s="24" t="s">
        <v>21</v>
      </c>
      <c r="B45" s="297"/>
      <c r="C45" s="238"/>
      <c r="D45" s="95">
        <v>60746.7</v>
      </c>
      <c r="E45" s="88">
        <f>(D45/D39)*1000</f>
        <v>289.36507709676033</v>
      </c>
      <c r="F45" s="95">
        <v>61177</v>
      </c>
      <c r="G45" s="88">
        <f>(F45/F39)*1000</f>
        <v>293.77274953660577</v>
      </c>
      <c r="H45" s="95">
        <v>61095.9</v>
      </c>
      <c r="I45" s="88">
        <f>(H45/H39)*1000</f>
        <v>293.99318621459577</v>
      </c>
    </row>
    <row r="46" spans="1:17">
      <c r="A46" s="24" t="s">
        <v>59</v>
      </c>
      <c r="B46" s="238"/>
      <c r="C46" s="238"/>
      <c r="D46" s="95">
        <v>4042.31</v>
      </c>
      <c r="E46" s="88">
        <f>(D46/D39)*1000</f>
        <v>19.25542201961597</v>
      </c>
      <c r="F46" s="95">
        <v>3727.64</v>
      </c>
      <c r="G46" s="88">
        <f>(F46/F39)*1000</f>
        <v>17.900175753675942</v>
      </c>
      <c r="H46" s="95">
        <v>3922.88</v>
      </c>
      <c r="I46" s="88">
        <f>(H46/H39)*1000</f>
        <v>18.876880287179883</v>
      </c>
    </row>
    <row r="47" spans="1:17">
      <c r="A47" s="24" t="s">
        <v>60</v>
      </c>
      <c r="B47" s="238"/>
      <c r="C47" s="238"/>
      <c r="D47" s="95">
        <v>2805.74</v>
      </c>
      <c r="E47" s="88">
        <f>(D47/D39)*1000</f>
        <v>13.365058042880756</v>
      </c>
      <c r="F47" s="95">
        <v>2664.82</v>
      </c>
      <c r="G47" s="88">
        <f>(F47/F39)*1000</f>
        <v>12.796500292922794</v>
      </c>
      <c r="H47" s="95">
        <v>3329.46</v>
      </c>
      <c r="I47" s="88">
        <f>(H47/H39)*1000</f>
        <v>16.021346011337062</v>
      </c>
    </row>
    <row r="48" spans="1:17">
      <c r="A48" s="24" t="s">
        <v>61</v>
      </c>
      <c r="B48" s="238"/>
      <c r="C48" s="238"/>
      <c r="D48" s="95">
        <v>3421.24</v>
      </c>
      <c r="E48" s="88">
        <f>(D48/D39)*1000</f>
        <v>16.296973767571249</v>
      </c>
      <c r="F48" s="95">
        <v>3351.98</v>
      </c>
      <c r="G48" s="88">
        <f>(F48/F39)*1000</f>
        <v>16.096251548649196</v>
      </c>
      <c r="H48" s="95">
        <v>3451.47</v>
      </c>
      <c r="I48" s="88">
        <f>(H48/H39)*1000</f>
        <v>16.608457563013076</v>
      </c>
    </row>
    <row r="49" spans="1:9">
      <c r="A49" s="24" t="s">
        <v>22</v>
      </c>
      <c r="B49" s="238"/>
      <c r="C49" s="238"/>
      <c r="D49" s="95">
        <v>32.18</v>
      </c>
      <c r="E49" s="88">
        <f>(D49/D39)*1000</f>
        <v>0.15328846144685634</v>
      </c>
      <c r="F49" s="95">
        <v>32.81</v>
      </c>
      <c r="G49" s="88">
        <f>(F49/F39)*1000</f>
        <v>0.15755404665635833</v>
      </c>
      <c r="H49" s="95">
        <v>33.39</v>
      </c>
      <c r="I49" s="88">
        <f>(H49/H39)*1000</f>
        <v>0.1606725244689963</v>
      </c>
    </row>
    <row r="50" spans="1:9">
      <c r="A50" s="24" t="s">
        <v>23</v>
      </c>
      <c r="B50" s="238"/>
      <c r="C50" s="238"/>
      <c r="D50" s="95">
        <v>413.77</v>
      </c>
      <c r="E50" s="88">
        <f>(D50/D39)*1000</f>
        <v>1.9709809413569219</v>
      </c>
      <c r="F50" s="95">
        <v>387.68</v>
      </c>
      <c r="G50" s="88">
        <f>(F50/F39)*1000</f>
        <v>1.8616444013330389</v>
      </c>
      <c r="H50" s="95">
        <v>344.46</v>
      </c>
      <c r="I50" s="88">
        <f>(H50/H39)*1000</f>
        <v>1.6575399155013617</v>
      </c>
    </row>
    <row r="51" spans="1:9">
      <c r="A51" s="24" t="s">
        <v>54</v>
      </c>
      <c r="B51" s="238"/>
      <c r="C51" s="238"/>
      <c r="D51" s="95">
        <v>834.28</v>
      </c>
      <c r="E51" s="88">
        <f>(D51/D39)*1000</f>
        <v>3.9740676698534285</v>
      </c>
      <c r="F51" s="95">
        <v>572.77</v>
      </c>
      <c r="G51" s="88">
        <f>(F51/F39)*1000</f>
        <v>2.7504489882158598</v>
      </c>
      <c r="H51" s="95">
        <v>519.01</v>
      </c>
      <c r="I51" s="88">
        <f>(H51/H39)*1000</f>
        <v>2.4974737024454559</v>
      </c>
    </row>
    <row r="52" spans="1:9">
      <c r="A52" s="24" t="s">
        <v>62</v>
      </c>
      <c r="B52" s="238"/>
      <c r="C52" s="238"/>
      <c r="D52" s="95">
        <v>7949.7</v>
      </c>
      <c r="E52" s="88">
        <f>(D52/D39)*1000</f>
        <v>37.868156680052017</v>
      </c>
      <c r="F52" s="95">
        <v>7101</v>
      </c>
      <c r="G52" s="88">
        <f>(F52/F39)*1000</f>
        <v>34.099094340347477</v>
      </c>
      <c r="H52" s="95">
        <v>5984</v>
      </c>
      <c r="I52" s="88">
        <f>(H52/H39)*1000</f>
        <v>28.794980126459237</v>
      </c>
    </row>
    <row r="53" spans="1:9">
      <c r="A53" s="23" t="s">
        <v>331</v>
      </c>
      <c r="B53" s="238" t="s">
        <v>75</v>
      </c>
      <c r="C53" s="238"/>
      <c r="D53" s="135">
        <f>SUM(D54:D58)</f>
        <v>4470.97</v>
      </c>
      <c r="E53" s="88">
        <f>(D53/D39)*1000</f>
        <v>21.297331027813904</v>
      </c>
      <c r="F53" s="135">
        <f>SUM(F54:F58)</f>
        <v>4810.38</v>
      </c>
      <c r="G53" s="88">
        <f>(F53/F39)*1000</f>
        <v>23.099507313465804</v>
      </c>
      <c r="H53" s="135">
        <f>SUM(H54:H58)</f>
        <v>3649.75</v>
      </c>
      <c r="I53" s="88">
        <f>(H53/H39)*1000</f>
        <v>17.56257999942256</v>
      </c>
    </row>
    <row r="54" spans="1:9">
      <c r="A54" s="24" t="s">
        <v>332</v>
      </c>
      <c r="B54" s="238"/>
      <c r="C54" s="238"/>
      <c r="D54" s="95"/>
      <c r="E54" s="88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</row>
    <row r="55" spans="1:9">
      <c r="A55" s="24" t="s">
        <v>24</v>
      </c>
      <c r="B55" s="238"/>
      <c r="C55" s="238"/>
      <c r="D55" s="95">
        <v>3963.23</v>
      </c>
      <c r="E55" s="88">
        <f>(D55/D39)*1000</f>
        <v>18.878726819764587</v>
      </c>
      <c r="F55" s="95">
        <v>4224</v>
      </c>
      <c r="G55" s="88">
        <f>(F55/F39)*1000</f>
        <v>20.28370292826753</v>
      </c>
      <c r="H55" s="95">
        <v>3376</v>
      </c>
      <c r="I55" s="88">
        <f>(H55/H39)*1000</f>
        <v>16.245296274553205</v>
      </c>
    </row>
    <row r="56" spans="1:9">
      <c r="A56" s="24" t="s">
        <v>63</v>
      </c>
      <c r="B56" s="238"/>
      <c r="C56" s="238"/>
      <c r="D56" s="95">
        <v>507.74</v>
      </c>
      <c r="E56" s="88">
        <f>(D56/D39)*1000</f>
        <v>2.4186042080493118</v>
      </c>
      <c r="F56" s="95">
        <v>586.38</v>
      </c>
      <c r="G56" s="88">
        <f>(F56/F39)*1000</f>
        <v>2.815804385198275</v>
      </c>
      <c r="H56" s="95">
        <v>273.75</v>
      </c>
      <c r="I56" s="88">
        <f>(H56/H39)*1000</f>
        <v>1.3172837248693543</v>
      </c>
    </row>
    <row r="57" spans="1:9">
      <c r="A57" s="24" t="s">
        <v>330</v>
      </c>
      <c r="B57" s="238"/>
      <c r="C57" s="238"/>
      <c r="D57" s="94"/>
      <c r="E57" s="88">
        <f>(D57/D39)*1000</f>
        <v>0</v>
      </c>
      <c r="F57" s="94"/>
      <c r="G57" s="88">
        <f>(F57/F39)*1000</f>
        <v>0</v>
      </c>
      <c r="H57" s="94"/>
      <c r="I57" s="88">
        <f>(H57/H39)*1000</f>
        <v>0</v>
      </c>
    </row>
    <row r="58" spans="1:9">
      <c r="A58" s="24" t="s">
        <v>64</v>
      </c>
      <c r="B58" s="238"/>
      <c r="C58" s="238"/>
      <c r="D58" s="95"/>
      <c r="E58" s="88">
        <f>(D58/D39)*1000</f>
        <v>0</v>
      </c>
      <c r="F58" s="95"/>
      <c r="G58" s="88">
        <f>(F58/F39)*1000</f>
        <v>0</v>
      </c>
      <c r="H58" s="95"/>
      <c r="I58" s="88">
        <f>(H58/H39)*1000</f>
        <v>0</v>
      </c>
    </row>
    <row r="59" spans="1:9">
      <c r="A59" s="23" t="s">
        <v>25</v>
      </c>
      <c r="B59" s="238" t="s">
        <v>75</v>
      </c>
      <c r="C59" s="238"/>
      <c r="D59" s="135">
        <f>SUM(D60:D62)</f>
        <v>0</v>
      </c>
      <c r="E59" s="88">
        <f>(D59/D39)*1000</f>
        <v>0</v>
      </c>
      <c r="F59" s="135">
        <f>SUM(F60:F62)</f>
        <v>0</v>
      </c>
      <c r="G59" s="88">
        <f>(F59/F39)*1000</f>
        <v>0</v>
      </c>
      <c r="H59" s="135">
        <f>SUM(H60:H62)</f>
        <v>0</v>
      </c>
      <c r="I59" s="88">
        <f>(H59/H39)*1000</f>
        <v>0</v>
      </c>
    </row>
    <row r="60" spans="1:9">
      <c r="A60" s="24" t="s">
        <v>26</v>
      </c>
      <c r="B60" s="238"/>
      <c r="C60" s="238"/>
      <c r="D60" s="95"/>
      <c r="E60" s="88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4" t="s">
        <v>55</v>
      </c>
      <c r="B61" s="238"/>
      <c r="C61" s="238"/>
      <c r="D61" s="95"/>
      <c r="E61" s="88">
        <f>(D61/D39)*1000</f>
        <v>0</v>
      </c>
      <c r="F61" s="95"/>
      <c r="G61" s="88">
        <f>(F61/F39)*1000</f>
        <v>0</v>
      </c>
      <c r="H61" s="95"/>
      <c r="I61" s="88">
        <f>(H61/H39)*1000</f>
        <v>0</v>
      </c>
    </row>
    <row r="62" spans="1:9" ht="15.75" thickBot="1">
      <c r="A62" s="38" t="s">
        <v>56</v>
      </c>
      <c r="B62" s="16"/>
      <c r="C62" s="16"/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C63" s="13"/>
      <c r="D63" s="25"/>
      <c r="G63" s="237"/>
      <c r="H63" s="236"/>
    </row>
    <row r="64" spans="1:9" ht="15.75" thickBot="1">
      <c r="A64" s="27"/>
      <c r="C64" s="13"/>
      <c r="D64" s="25"/>
      <c r="G64" s="237"/>
      <c r="H64" s="237"/>
    </row>
    <row r="65" spans="1:8">
      <c r="A65" s="146" t="s">
        <v>65</v>
      </c>
      <c r="B65" s="153" t="s">
        <v>2</v>
      </c>
      <c r="C65" s="153" t="s">
        <v>3</v>
      </c>
      <c r="D65" s="191"/>
      <c r="E65" s="4"/>
      <c r="G65" s="237"/>
      <c r="H65" s="237"/>
    </row>
    <row r="66" spans="1:8" ht="15.75" thickBot="1">
      <c r="A66" s="15" t="s">
        <v>312</v>
      </c>
      <c r="B66" s="16" t="s">
        <v>75</v>
      </c>
      <c r="C66" s="16"/>
      <c r="D66" s="192" t="s">
        <v>311</v>
      </c>
      <c r="E66" s="35"/>
      <c r="G66" s="237"/>
      <c r="H66" s="237"/>
    </row>
    <row r="67" spans="1:8" ht="15.75" thickBot="1">
      <c r="A67" s="12"/>
      <c r="B67" s="238"/>
      <c r="C67" s="238"/>
      <c r="D67" s="298"/>
      <c r="E67" s="237"/>
      <c r="G67" s="237"/>
      <c r="H67" s="237"/>
    </row>
    <row r="68" spans="1:8">
      <c r="A68" s="146" t="s">
        <v>66</v>
      </c>
      <c r="B68" s="153" t="s">
        <v>2</v>
      </c>
      <c r="C68" s="154" t="s">
        <v>3</v>
      </c>
      <c r="D68" s="13"/>
      <c r="G68" s="237"/>
      <c r="H68" s="237"/>
    </row>
    <row r="69" spans="1:8" ht="15.75" thickBot="1">
      <c r="A69" s="15" t="s">
        <v>313</v>
      </c>
      <c r="B69" s="16" t="s">
        <v>75</v>
      </c>
      <c r="C69" s="17"/>
      <c r="D69" s="45" t="s">
        <v>152</v>
      </c>
      <c r="G69" s="237"/>
      <c r="H69" s="45" t="s">
        <v>152</v>
      </c>
    </row>
    <row r="70" spans="1:8" ht="15.75" thickBot="1">
      <c r="A70" s="12"/>
      <c r="C70" s="13"/>
      <c r="G70" s="237"/>
      <c r="H70" s="237"/>
    </row>
    <row r="71" spans="1:8">
      <c r="A71" s="146" t="s">
        <v>74</v>
      </c>
      <c r="B71" s="53"/>
      <c r="C71" s="53" t="s">
        <v>75</v>
      </c>
      <c r="D71" s="287" t="s">
        <v>27</v>
      </c>
      <c r="E71" s="287" t="s">
        <v>73</v>
      </c>
      <c r="G71" s="237"/>
      <c r="H71" s="237"/>
    </row>
    <row r="72" spans="1:8">
      <c r="A72" s="12" t="s">
        <v>28</v>
      </c>
      <c r="B72" s="238"/>
      <c r="C72" s="238" t="s">
        <v>75</v>
      </c>
      <c r="D72" s="300"/>
      <c r="E72" s="301"/>
      <c r="F72" s="30"/>
      <c r="G72" s="237"/>
      <c r="H72" s="237"/>
    </row>
    <row r="73" spans="1:8">
      <c r="A73" s="12" t="s">
        <v>67</v>
      </c>
      <c r="B73" s="238"/>
      <c r="C73" s="238" t="s">
        <v>75</v>
      </c>
      <c r="D73" s="302"/>
      <c r="E73" s="301"/>
      <c r="F73" s="30"/>
      <c r="G73" s="237"/>
      <c r="H73" s="266"/>
    </row>
    <row r="74" spans="1:8">
      <c r="A74" s="12" t="s">
        <v>68</v>
      </c>
      <c r="B74" s="238"/>
      <c r="C74" s="238" t="s">
        <v>75</v>
      </c>
      <c r="D74" s="302"/>
      <c r="E74" s="303"/>
      <c r="F74" s="30"/>
      <c r="G74" s="237"/>
      <c r="H74" s="237"/>
    </row>
    <row r="75" spans="1:8">
      <c r="A75" s="12" t="s">
        <v>69</v>
      </c>
      <c r="B75" s="238"/>
      <c r="C75" s="238" t="s">
        <v>75</v>
      </c>
      <c r="D75" s="302"/>
      <c r="E75" s="301"/>
      <c r="F75" s="30"/>
      <c r="G75" s="237"/>
      <c r="H75" s="237"/>
    </row>
    <row r="76" spans="1:8">
      <c r="A76" s="12" t="s">
        <v>71</v>
      </c>
      <c r="B76" s="238"/>
      <c r="C76" s="238" t="s">
        <v>75</v>
      </c>
      <c r="D76" s="304"/>
      <c r="E76" s="305"/>
      <c r="F76" s="31"/>
      <c r="G76" s="237"/>
      <c r="H76" s="237"/>
    </row>
    <row r="77" spans="1:8">
      <c r="A77" s="12" t="s">
        <v>70</v>
      </c>
      <c r="B77" s="238"/>
      <c r="C77" s="238" t="s">
        <v>75</v>
      </c>
      <c r="D77" s="304"/>
      <c r="E77" s="306"/>
      <c r="F77" s="29"/>
      <c r="G77" s="237"/>
      <c r="H77" s="237"/>
    </row>
    <row r="78" spans="1:8" ht="15.75" thickBot="1">
      <c r="A78" s="15" t="s">
        <v>281</v>
      </c>
      <c r="B78" s="16"/>
      <c r="C78" s="16" t="s">
        <v>75</v>
      </c>
      <c r="D78" s="307"/>
      <c r="E78" s="304"/>
      <c r="G78" s="237"/>
      <c r="H78" s="237"/>
    </row>
    <row r="79" spans="1:8" ht="15.75" thickBot="1">
      <c r="A79" s="12"/>
      <c r="B79" s="238"/>
      <c r="C79" s="238"/>
      <c r="D79" s="299"/>
      <c r="E79" s="248"/>
      <c r="G79" s="237"/>
      <c r="H79" s="237"/>
    </row>
    <row r="80" spans="1:8" ht="15.75" thickBot="1">
      <c r="A80" s="340" t="s">
        <v>333</v>
      </c>
      <c r="B80" s="160"/>
      <c r="C80" s="198" t="s">
        <v>75</v>
      </c>
      <c r="D80" s="299"/>
      <c r="E80" s="248"/>
      <c r="G80" s="237"/>
      <c r="H80" s="237"/>
    </row>
    <row r="81" spans="1:9" ht="15.75" thickBot="1">
      <c r="A81" s="12"/>
      <c r="B81" s="238"/>
      <c r="C81" s="238"/>
      <c r="D81" s="299"/>
      <c r="E81" s="248"/>
      <c r="G81" s="237"/>
      <c r="H81" s="237"/>
    </row>
    <row r="82" spans="1:9" ht="15.75" thickBot="1">
      <c r="A82" s="197" t="s">
        <v>334</v>
      </c>
      <c r="B82" s="157" t="s">
        <v>75</v>
      </c>
      <c r="C82" s="80"/>
      <c r="D82" s="199" t="s">
        <v>154</v>
      </c>
      <c r="G82" s="237"/>
      <c r="H82" s="237"/>
    </row>
    <row r="83" spans="1:9" ht="15.75" thickBot="1">
      <c r="A83" s="207"/>
      <c r="B83" s="242"/>
      <c r="C83" s="242"/>
      <c r="D83" s="30"/>
      <c r="G83" s="237"/>
      <c r="H83" s="237"/>
    </row>
    <row r="84" spans="1:9">
      <c r="A84" s="146" t="s">
        <v>335</v>
      </c>
      <c r="B84" s="153" t="s">
        <v>75</v>
      </c>
      <c r="C84" s="154"/>
      <c r="D84" s="45" t="s">
        <v>152</v>
      </c>
      <c r="E84" s="1"/>
      <c r="F84" s="1"/>
      <c r="G84" s="237"/>
      <c r="H84" s="45"/>
    </row>
    <row r="85" spans="1:9" ht="15.75" thickBot="1">
      <c r="A85" s="15" t="s">
        <v>314</v>
      </c>
      <c r="B85" s="16"/>
      <c r="C85" s="17"/>
      <c r="F85" s="114"/>
      <c r="G85" s="237"/>
      <c r="H85" s="237"/>
    </row>
    <row r="86" spans="1:9" ht="15.75" thickBot="1">
      <c r="A86" s="12"/>
      <c r="B86" s="238"/>
      <c r="C86" s="238"/>
      <c r="F86" s="114"/>
      <c r="G86" s="237"/>
      <c r="H86" s="237"/>
    </row>
    <row r="87" spans="1:9">
      <c r="A87" s="146" t="s">
        <v>336</v>
      </c>
      <c r="B87" s="53"/>
      <c r="C87" s="53"/>
      <c r="D87" s="200">
        <f>(H99/3)</f>
        <v>69977</v>
      </c>
      <c r="E87" s="32"/>
      <c r="F87" s="32"/>
      <c r="G87" s="237"/>
      <c r="H87" s="237"/>
    </row>
    <row r="88" spans="1:9" ht="15.75" thickBot="1">
      <c r="A88" s="12" t="s">
        <v>85</v>
      </c>
      <c r="B88" s="242" t="s">
        <v>75</v>
      </c>
      <c r="C88" s="238"/>
      <c r="D88" s="11">
        <v>3</v>
      </c>
      <c r="G88" s="237"/>
      <c r="H88" s="45"/>
    </row>
    <row r="89" spans="1:9" ht="15.75" thickBot="1">
      <c r="A89" s="165" t="s">
        <v>337</v>
      </c>
      <c r="B89" s="160" t="s">
        <v>75</v>
      </c>
      <c r="C89" s="160"/>
      <c r="D89" s="313">
        <v>1027.19</v>
      </c>
      <c r="E89" s="77" t="s">
        <v>87</v>
      </c>
      <c r="F89" s="237"/>
      <c r="G89" s="237"/>
      <c r="H89" s="45" t="s">
        <v>153</v>
      </c>
      <c r="I89" s="34"/>
    </row>
    <row r="90" spans="1:9" ht="15.75" thickBot="1">
      <c r="A90" s="23"/>
      <c r="C90" s="13"/>
      <c r="F90" s="237"/>
      <c r="G90" s="237"/>
    </row>
    <row r="91" spans="1:9">
      <c r="A91" s="9" t="s">
        <v>86</v>
      </c>
      <c r="B91" s="53"/>
      <c r="C91" s="53"/>
      <c r="D91" s="3"/>
      <c r="E91" s="4"/>
      <c r="F91" s="237"/>
      <c r="G91" s="237"/>
    </row>
    <row r="92" spans="1:9">
      <c r="A92" s="8"/>
      <c r="B92" s="242" t="s">
        <v>2</v>
      </c>
      <c r="C92" s="242" t="s">
        <v>3</v>
      </c>
      <c r="D92" s="278" t="s">
        <v>17</v>
      </c>
      <c r="E92" s="7" t="s">
        <v>29</v>
      </c>
      <c r="F92" s="237"/>
      <c r="G92" s="237"/>
    </row>
    <row r="93" spans="1:9">
      <c r="A93" s="24" t="s">
        <v>30</v>
      </c>
      <c r="B93" s="238"/>
      <c r="C93" s="238" t="s">
        <v>75</v>
      </c>
      <c r="D93" s="248"/>
      <c r="E93" s="209"/>
      <c r="F93" s="314"/>
      <c r="G93" s="237"/>
    </row>
    <row r="94" spans="1:9">
      <c r="A94" s="24" t="s">
        <v>31</v>
      </c>
      <c r="B94" s="238"/>
      <c r="C94" s="238" t="s">
        <v>75</v>
      </c>
      <c r="D94" s="249"/>
      <c r="E94" s="7"/>
      <c r="F94" s="237"/>
      <c r="G94" s="237"/>
    </row>
    <row r="95" spans="1:9">
      <c r="A95" s="24" t="s">
        <v>32</v>
      </c>
      <c r="B95" s="238"/>
      <c r="C95" s="238" t="s">
        <v>75</v>
      </c>
      <c r="D95" s="248"/>
      <c r="E95" s="209"/>
      <c r="F95" s="314"/>
      <c r="G95" s="237"/>
    </row>
    <row r="96" spans="1:9" ht="15.75" thickBot="1">
      <c r="A96" s="38" t="s">
        <v>33</v>
      </c>
      <c r="B96" s="16"/>
      <c r="C96" s="16" t="s">
        <v>75</v>
      </c>
      <c r="D96" s="39"/>
      <c r="E96" s="35"/>
      <c r="F96" s="237"/>
      <c r="G96" s="237"/>
    </row>
    <row r="97" spans="1:10" ht="15.75" thickBot="1">
      <c r="A97" s="37"/>
      <c r="C97" s="13"/>
      <c r="D97" s="32"/>
    </row>
    <row r="98" spans="1:10" ht="15.75" thickBot="1">
      <c r="A98" s="37"/>
      <c r="C98" s="13"/>
      <c r="D98" s="32"/>
      <c r="E98" s="64">
        <v>2015</v>
      </c>
      <c r="F98" s="64"/>
      <c r="G98" s="64">
        <v>2016</v>
      </c>
      <c r="H98" s="64">
        <v>2017</v>
      </c>
    </row>
    <row r="99" spans="1:10" ht="15.75" thickBot="1">
      <c r="A99" s="37"/>
      <c r="D99" s="58" t="s">
        <v>34</v>
      </c>
      <c r="E99" s="315">
        <v>207814</v>
      </c>
      <c r="F99" s="316"/>
      <c r="G99" s="315">
        <v>208246</v>
      </c>
      <c r="H99" s="315">
        <v>209931</v>
      </c>
      <c r="I99" s="60"/>
    </row>
    <row r="100" spans="1:10" ht="15.75" thickBot="1">
      <c r="A100" s="9" t="s">
        <v>35</v>
      </c>
      <c r="B100" s="53" t="s">
        <v>75</v>
      </c>
      <c r="C100" s="3"/>
      <c r="D100" s="2"/>
      <c r="E100" s="254"/>
      <c r="F100" s="254"/>
      <c r="G100" s="254"/>
      <c r="H100" s="254"/>
      <c r="I100" s="4"/>
      <c r="J100" s="45" t="s">
        <v>151</v>
      </c>
    </row>
    <row r="101" spans="1:10" ht="15.75" thickBot="1">
      <c r="A101" s="40"/>
      <c r="B101" s="10" t="s">
        <v>2</v>
      </c>
      <c r="C101" s="1" t="s">
        <v>3</v>
      </c>
      <c r="D101" s="64" t="s">
        <v>36</v>
      </c>
      <c r="E101" s="64" t="s">
        <v>37</v>
      </c>
      <c r="F101" s="64" t="s">
        <v>38</v>
      </c>
      <c r="G101" s="64" t="s">
        <v>39</v>
      </c>
      <c r="H101" s="64" t="s">
        <v>53</v>
      </c>
      <c r="I101" s="77" t="s">
        <v>72</v>
      </c>
    </row>
    <row r="102" spans="1:10">
      <c r="A102" s="23" t="s">
        <v>40</v>
      </c>
      <c r="D102" s="72">
        <f>SUM(D103:D105)</f>
        <v>17031396</v>
      </c>
      <c r="E102" s="72">
        <f>SUM(E103:E105)</f>
        <v>17108777</v>
      </c>
      <c r="F102" s="62">
        <f>(D102/E99)</f>
        <v>81.95499821956173</v>
      </c>
      <c r="G102" s="62">
        <f>(E102/G99)</f>
        <v>82.156569633990571</v>
      </c>
      <c r="H102" s="62">
        <f>(I102/H99)</f>
        <v>91.535871310097122</v>
      </c>
      <c r="I102" s="72">
        <f>SUM(I103:I105)</f>
        <v>19216217</v>
      </c>
    </row>
    <row r="103" spans="1:10">
      <c r="A103" s="40" t="s">
        <v>41</v>
      </c>
      <c r="D103" s="73">
        <v>11881542</v>
      </c>
      <c r="E103" s="73">
        <v>11656554</v>
      </c>
      <c r="F103" s="65"/>
      <c r="G103" s="65"/>
      <c r="H103" s="63"/>
      <c r="I103" s="71">
        <v>13317928</v>
      </c>
    </row>
    <row r="104" spans="1:10">
      <c r="A104" s="40" t="s">
        <v>42</v>
      </c>
      <c r="D104" s="73">
        <v>163685</v>
      </c>
      <c r="E104" s="73">
        <v>23294</v>
      </c>
      <c r="F104" s="65"/>
      <c r="G104" s="65"/>
      <c r="H104" s="63"/>
      <c r="I104" s="71">
        <v>22719</v>
      </c>
    </row>
    <row r="105" spans="1:10">
      <c r="A105" s="40" t="s">
        <v>43</v>
      </c>
      <c r="D105" s="73">
        <v>4986169</v>
      </c>
      <c r="E105" s="73">
        <v>5428929</v>
      </c>
      <c r="F105" s="65"/>
      <c r="G105" s="65"/>
      <c r="H105" s="63"/>
      <c r="I105" s="54">
        <v>5875570</v>
      </c>
    </row>
    <row r="106" spans="1:10">
      <c r="A106" s="23" t="s">
        <v>44</v>
      </c>
      <c r="D106" s="72">
        <f>SUM(D107:D108)</f>
        <v>6081830</v>
      </c>
      <c r="E106" s="72">
        <f>SUM(E107:E108)</f>
        <v>6368500</v>
      </c>
      <c r="F106" s="62">
        <f>(D106/E99)</f>
        <v>29.265737630765972</v>
      </c>
      <c r="G106" s="62">
        <f>(E106/G99)</f>
        <v>30.58161981502646</v>
      </c>
      <c r="H106" s="62">
        <f>(I106/H99)</f>
        <v>34.654243537162209</v>
      </c>
      <c r="I106" s="72">
        <f>SUM(I107:I108)</f>
        <v>7275000</v>
      </c>
    </row>
    <row r="107" spans="1:10">
      <c r="A107" s="40" t="s">
        <v>45</v>
      </c>
      <c r="D107" s="73"/>
      <c r="E107" s="73"/>
      <c r="F107" s="65"/>
      <c r="G107" s="63"/>
      <c r="H107" s="63"/>
      <c r="I107" s="54"/>
    </row>
    <row r="108" spans="1:10">
      <c r="A108" s="40" t="s">
        <v>46</v>
      </c>
      <c r="D108" s="73">
        <v>6081830</v>
      </c>
      <c r="E108" s="73">
        <v>6368500</v>
      </c>
      <c r="F108" s="65">
        <f>(D108/E99)</f>
        <v>29.265737630765972</v>
      </c>
      <c r="G108" s="63"/>
      <c r="H108" s="63"/>
      <c r="I108" s="54">
        <v>7275000</v>
      </c>
    </row>
    <row r="109" spans="1:10">
      <c r="A109" s="23" t="s">
        <v>47</v>
      </c>
      <c r="D109" s="97"/>
      <c r="E109" s="97"/>
      <c r="F109" s="97"/>
      <c r="G109" s="97"/>
      <c r="H109" s="97">
        <f>(I109/H99)</f>
        <v>550.16985580976609</v>
      </c>
      <c r="I109" s="98">
        <v>115497708</v>
      </c>
    </row>
    <row r="110" spans="1:10">
      <c r="A110" s="23" t="s">
        <v>48</v>
      </c>
      <c r="D110" s="97">
        <v>19154541</v>
      </c>
      <c r="E110" s="97">
        <v>31153542</v>
      </c>
      <c r="F110" s="97">
        <f>(D110/E99)</f>
        <v>92.171562069927916</v>
      </c>
      <c r="G110" s="97">
        <f>(E110/G99)</f>
        <v>149.59971380002497</v>
      </c>
      <c r="H110" s="97">
        <f>(I110/H99)</f>
        <v>167.1879093606947</v>
      </c>
      <c r="I110" s="98">
        <v>35097925</v>
      </c>
    </row>
    <row r="111" spans="1:10">
      <c r="A111" s="23" t="s">
        <v>49</v>
      </c>
      <c r="D111" s="97"/>
      <c r="E111" s="97"/>
      <c r="F111" s="97"/>
      <c r="G111" s="97"/>
      <c r="H111" s="97">
        <v>1013.69</v>
      </c>
      <c r="I111" s="98"/>
    </row>
    <row r="112" spans="1:10">
      <c r="A112" s="23" t="s">
        <v>50</v>
      </c>
      <c r="D112" s="102"/>
      <c r="E112" s="102"/>
      <c r="F112" s="97"/>
      <c r="G112" s="97"/>
      <c r="H112" s="97">
        <v>92.58</v>
      </c>
      <c r="I112" s="101"/>
    </row>
    <row r="113" spans="1:9">
      <c r="A113" s="23" t="s">
        <v>277</v>
      </c>
      <c r="B113" s="277"/>
      <c r="D113" s="102"/>
      <c r="E113" s="102"/>
      <c r="F113" s="97"/>
      <c r="G113" s="97"/>
      <c r="H113" s="97"/>
      <c r="I113" s="317">
        <v>0.49</v>
      </c>
    </row>
    <row r="114" spans="1:9" ht="15.75" thickBot="1">
      <c r="A114" s="33" t="s">
        <v>276</v>
      </c>
      <c r="B114" s="16"/>
      <c r="C114" s="34"/>
      <c r="D114" s="104">
        <f>(105505572+63771792)</f>
        <v>169277364</v>
      </c>
      <c r="E114" s="103">
        <f>(93181687+56284947)</f>
        <v>149466634</v>
      </c>
      <c r="F114" s="99">
        <f>(D114/E99)</f>
        <v>814.56188707209333</v>
      </c>
      <c r="G114" s="99">
        <f>(E114/G99)</f>
        <v>717.74072010987004</v>
      </c>
      <c r="H114" s="99">
        <f>(I114/H99)</f>
        <v>679.51591237120772</v>
      </c>
      <c r="I114" s="100">
        <f>(89934653+52716802)</f>
        <v>142651455</v>
      </c>
    </row>
    <row r="115" spans="1:9">
      <c r="A115" s="26"/>
      <c r="D115" s="118"/>
      <c r="E115" s="32"/>
      <c r="F115" s="119"/>
      <c r="G115" s="119"/>
      <c r="H115" s="119"/>
      <c r="I115" s="119"/>
    </row>
    <row r="116" spans="1:9" ht="15.75" thickBot="1">
      <c r="A116" s="26"/>
      <c r="D116" s="118"/>
      <c r="E116" s="32"/>
      <c r="F116" s="119"/>
      <c r="G116" s="119"/>
      <c r="H116" s="119"/>
      <c r="I116" s="119"/>
    </row>
    <row r="117" spans="1:9">
      <c r="A117" s="51" t="s">
        <v>184</v>
      </c>
      <c r="B117" s="122" t="s">
        <v>2</v>
      </c>
      <c r="C117" s="123" t="s">
        <v>3</v>
      </c>
      <c r="D117" s="30"/>
      <c r="E117" s="43"/>
      <c r="F117" s="42"/>
    </row>
    <row r="118" spans="1:9">
      <c r="A118" s="124" t="s">
        <v>185</v>
      </c>
      <c r="B118" s="232" t="s">
        <v>75</v>
      </c>
      <c r="C118" s="125"/>
    </row>
    <row r="119" spans="1:9">
      <c r="A119" s="124" t="s">
        <v>186</v>
      </c>
      <c r="B119" s="232" t="s">
        <v>75</v>
      </c>
      <c r="C119" s="125"/>
      <c r="D119" s="1"/>
    </row>
    <row r="120" spans="1:9">
      <c r="A120" s="124" t="s">
        <v>187</v>
      </c>
      <c r="B120" s="232" t="s">
        <v>75</v>
      </c>
      <c r="C120" s="125"/>
      <c r="D120" s="45" t="s">
        <v>244</v>
      </c>
    </row>
    <row r="121" spans="1:9">
      <c r="A121" s="124" t="s">
        <v>188</v>
      </c>
      <c r="B121" s="232" t="s">
        <v>75</v>
      </c>
      <c r="C121" s="125"/>
      <c r="D121" s="45" t="s">
        <v>243</v>
      </c>
    </row>
    <row r="122" spans="1:9" ht="15.75" thickBot="1">
      <c r="A122" s="126" t="s">
        <v>189</v>
      </c>
      <c r="B122" s="234" t="s">
        <v>75</v>
      </c>
      <c r="C122" s="128"/>
    </row>
    <row r="123" spans="1:9">
      <c r="A123" s="44" t="s">
        <v>51</v>
      </c>
    </row>
    <row r="124" spans="1:9" ht="15.75" thickBot="1">
      <c r="A124" s="45" t="s">
        <v>343</v>
      </c>
    </row>
    <row r="125" spans="1:9" ht="15.75" thickBot="1">
      <c r="A125" s="70" t="s">
        <v>79</v>
      </c>
      <c r="B125" s="267"/>
    </row>
    <row r="126" spans="1:9" ht="15.75" thickBot="1">
      <c r="A126" s="344" t="s">
        <v>338</v>
      </c>
      <c r="B126" s="354">
        <f>(41/64)</f>
        <v>0.640625</v>
      </c>
    </row>
    <row r="128" spans="1:9">
      <c r="A128" s="1"/>
    </row>
  </sheetData>
  <mergeCells count="1">
    <mergeCell ref="G4:I4"/>
  </mergeCells>
  <hyperlinks>
    <hyperlink ref="D18" r:id="rId1" xr:uid="{00000000-0004-0000-0700-000000000000}"/>
    <hyperlink ref="D34" r:id="rId2" xr:uid="{00000000-0004-0000-0700-000001000000}"/>
    <hyperlink ref="D8" r:id="rId3" xr:uid="{00000000-0004-0000-0700-000002000000}"/>
    <hyperlink ref="D66" r:id="rId4" xr:uid="{00000000-0004-0000-0700-000003000000}"/>
    <hyperlink ref="D25" r:id="rId5" xr:uid="{00000000-0004-0000-0700-000004000000}"/>
    <hyperlink ref="D29" r:id="rId6" xr:uid="{00000000-0004-0000-0700-000005000000}"/>
    <hyperlink ref="D32" r:id="rId7" xr:uid="{00000000-0004-0000-0700-000006000000}"/>
    <hyperlink ref="J41" r:id="rId8" xr:uid="{00000000-0004-0000-0700-000007000000}"/>
    <hyperlink ref="D121" r:id="rId9" xr:uid="{00000000-0004-0000-0700-000008000000}"/>
    <hyperlink ref="D120" r:id="rId10" xr:uid="{00000000-0004-0000-0700-000009000000}"/>
    <hyperlink ref="Q41" r:id="rId11" xr:uid="{00000000-0004-0000-0700-00000A000000}"/>
    <hyperlink ref="H69" r:id="rId12" xr:uid="{00000000-0004-0000-0700-00000B000000}"/>
    <hyperlink ref="D69" r:id="rId13" xr:uid="{00000000-0004-0000-0700-00000C000000}"/>
    <hyperlink ref="D84" r:id="rId14" xr:uid="{00000000-0004-0000-0700-00000D000000}"/>
    <hyperlink ref="D82" r:id="rId15" xr:uid="{00000000-0004-0000-0700-00000E000000}"/>
    <hyperlink ref="H89" r:id="rId16" xr:uid="{00000000-0004-0000-0700-00000F000000}"/>
    <hyperlink ref="J100" r:id="rId17" xr:uid="{00000000-0004-0000-0700-000010000000}"/>
    <hyperlink ref="A124" r:id="rId18" xr:uid="{00000000-0004-0000-0700-000011000000}"/>
  </hyperlinks>
  <printOptions gridLines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9"/>
  <legacyDrawing r:id="rId2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K126"/>
  <sheetViews>
    <sheetView topLeftCell="A91" zoomScaleNormal="100" workbookViewId="0">
      <selection activeCell="C125" sqref="C125"/>
    </sheetView>
  </sheetViews>
  <sheetFormatPr baseColWidth="10" defaultRowHeight="15"/>
  <cols>
    <col min="1" max="1" width="92.42578125" customWidth="1"/>
    <col min="3" max="3" width="20" customWidth="1"/>
    <col min="4" max="4" width="19" customWidth="1"/>
    <col min="5" max="5" width="22.5703125" customWidth="1"/>
    <col min="6" max="6" width="20.85546875" customWidth="1"/>
    <col min="8" max="8" width="13.42578125" customWidth="1"/>
    <col min="9" max="9" width="16.140625" customWidth="1"/>
  </cols>
  <sheetData>
    <row r="2" spans="1:11" ht="15.75" thickBot="1"/>
    <row r="3" spans="1:11">
      <c r="A3" s="2"/>
      <c r="B3" s="3"/>
      <c r="C3" s="4"/>
    </row>
    <row r="4" spans="1:11">
      <c r="A4" s="5" t="s">
        <v>0</v>
      </c>
      <c r="B4" s="6" t="s">
        <v>93</v>
      </c>
      <c r="C4" s="7"/>
      <c r="D4" s="322" t="s">
        <v>246</v>
      </c>
      <c r="E4" s="322" t="s">
        <v>182</v>
      </c>
      <c r="F4" s="322" t="s">
        <v>247</v>
      </c>
      <c r="G4" s="47"/>
      <c r="H4" s="47"/>
      <c r="I4" s="47"/>
      <c r="J4" s="47"/>
      <c r="K4" s="47"/>
    </row>
    <row r="5" spans="1:11" ht="15.75" thickBot="1">
      <c r="A5" s="8"/>
      <c r="C5" s="7"/>
    </row>
    <row r="6" spans="1:11">
      <c r="A6" s="9" t="s">
        <v>1</v>
      </c>
      <c r="B6" s="3"/>
      <c r="C6" s="4"/>
    </row>
    <row r="7" spans="1:11">
      <c r="A7" s="8"/>
      <c r="B7" s="10" t="s">
        <v>2</v>
      </c>
      <c r="C7" s="11" t="s">
        <v>3</v>
      </c>
    </row>
    <row r="8" spans="1:11">
      <c r="A8" s="12" t="s">
        <v>4</v>
      </c>
      <c r="B8" s="13"/>
      <c r="C8" s="14" t="s">
        <v>75</v>
      </c>
      <c r="D8" s="107" t="s">
        <v>155</v>
      </c>
    </row>
    <row r="9" spans="1:11">
      <c r="A9" s="12" t="s">
        <v>5</v>
      </c>
      <c r="B9" s="13"/>
      <c r="C9" s="14" t="s">
        <v>75</v>
      </c>
    </row>
    <row r="10" spans="1:11">
      <c r="A10" s="12" t="s">
        <v>6</v>
      </c>
      <c r="B10" s="13"/>
      <c r="C10" s="14" t="s">
        <v>75</v>
      </c>
    </row>
    <row r="11" spans="1:11">
      <c r="A11" s="12" t="s">
        <v>7</v>
      </c>
      <c r="B11" s="13"/>
      <c r="C11" s="14" t="s">
        <v>75</v>
      </c>
      <c r="D11" s="115" t="s">
        <v>156</v>
      </c>
    </row>
    <row r="12" spans="1:11">
      <c r="A12" s="12" t="s">
        <v>8</v>
      </c>
      <c r="B12" s="13"/>
      <c r="C12" s="14" t="s">
        <v>75</v>
      </c>
      <c r="D12" s="115" t="s">
        <v>157</v>
      </c>
    </row>
    <row r="13" spans="1:11" ht="15.75" thickBot="1">
      <c r="A13" s="15"/>
      <c r="B13" s="16"/>
      <c r="C13" s="17"/>
    </row>
    <row r="14" spans="1:11" ht="15.75" thickBot="1">
      <c r="A14" s="18"/>
    </row>
    <row r="15" spans="1:11">
      <c r="A15" s="9" t="s">
        <v>10</v>
      </c>
      <c r="B15" s="19"/>
      <c r="C15" s="4"/>
    </row>
    <row r="16" spans="1:11">
      <c r="A16" s="8"/>
      <c r="B16" s="10" t="s">
        <v>2</v>
      </c>
      <c r="C16" s="11" t="s">
        <v>3</v>
      </c>
    </row>
    <row r="17" spans="1:8">
      <c r="A17" s="12" t="s">
        <v>4</v>
      </c>
      <c r="B17" s="13"/>
      <c r="C17" s="14" t="s">
        <v>75</v>
      </c>
      <c r="D17" s="1"/>
    </row>
    <row r="18" spans="1:8">
      <c r="A18" s="12" t="s">
        <v>5</v>
      </c>
      <c r="B18" s="13" t="s">
        <v>75</v>
      </c>
      <c r="C18" s="14"/>
      <c r="D18" s="107" t="s">
        <v>158</v>
      </c>
      <c r="E18" s="116" t="s">
        <v>245</v>
      </c>
    </row>
    <row r="19" spans="1:8">
      <c r="A19" s="12" t="s">
        <v>6</v>
      </c>
      <c r="B19" s="13"/>
      <c r="C19" s="14" t="s">
        <v>75</v>
      </c>
    </row>
    <row r="20" spans="1:8" ht="15.75" thickBot="1">
      <c r="A20" s="15" t="s">
        <v>7</v>
      </c>
      <c r="B20" s="16"/>
      <c r="C20" s="17" t="s">
        <v>75</v>
      </c>
      <c r="D20" s="1"/>
      <c r="E20" s="1"/>
      <c r="F20" s="1"/>
      <c r="G20" s="1"/>
    </row>
    <row r="21" spans="1:8">
      <c r="A21" s="8"/>
      <c r="C21" s="7"/>
    </row>
    <row r="22" spans="1:8" ht="15.75" thickBot="1">
      <c r="A22" s="8"/>
      <c r="C22" s="7"/>
      <c r="E22" t="s">
        <v>103</v>
      </c>
    </row>
    <row r="23" spans="1:8">
      <c r="A23" s="9" t="s">
        <v>11</v>
      </c>
      <c r="B23" s="19"/>
      <c r="C23" s="4"/>
    </row>
    <row r="24" spans="1:8">
      <c r="A24" s="8"/>
      <c r="B24" s="10" t="s">
        <v>2</v>
      </c>
      <c r="C24" s="11" t="s">
        <v>3</v>
      </c>
    </row>
    <row r="25" spans="1:8">
      <c r="A25" s="12" t="s">
        <v>4</v>
      </c>
      <c r="B25" s="13" t="s">
        <v>75</v>
      </c>
      <c r="C25" s="14"/>
      <c r="D25" s="107" t="s">
        <v>159</v>
      </c>
    </row>
    <row r="26" spans="1:8">
      <c r="A26" s="12" t="s">
        <v>5</v>
      </c>
      <c r="B26" s="238" t="s">
        <v>75</v>
      </c>
      <c r="C26" s="14"/>
      <c r="D26" s="107" t="s">
        <v>262</v>
      </c>
    </row>
    <row r="27" spans="1:8">
      <c r="A27" s="12" t="s">
        <v>6</v>
      </c>
      <c r="B27" s="238" t="s">
        <v>75</v>
      </c>
      <c r="C27" s="14"/>
      <c r="D27" s="107" t="s">
        <v>263</v>
      </c>
    </row>
    <row r="28" spans="1:8">
      <c r="A28" s="12" t="s">
        <v>7</v>
      </c>
      <c r="B28" s="238" t="s">
        <v>75</v>
      </c>
      <c r="C28" s="14"/>
      <c r="D28" s="107" t="s">
        <v>264</v>
      </c>
    </row>
    <row r="29" spans="1:8">
      <c r="A29" s="12" t="s">
        <v>8</v>
      </c>
      <c r="B29" s="238"/>
      <c r="C29" s="14" t="s">
        <v>75</v>
      </c>
    </row>
    <row r="30" spans="1:8">
      <c r="A30" s="12" t="s">
        <v>9</v>
      </c>
      <c r="B30" s="13" t="s">
        <v>75</v>
      </c>
      <c r="C30" s="14"/>
      <c r="D30" s="107" t="s">
        <v>265</v>
      </c>
      <c r="G30" s="20"/>
      <c r="H30" s="13"/>
    </row>
    <row r="31" spans="1:8">
      <c r="A31" s="12" t="s">
        <v>12</v>
      </c>
      <c r="B31" s="13" t="s">
        <v>75</v>
      </c>
      <c r="C31" s="14"/>
      <c r="D31" s="107" t="s">
        <v>266</v>
      </c>
      <c r="G31" s="20"/>
      <c r="H31" s="13"/>
    </row>
    <row r="32" spans="1:8">
      <c r="A32" s="12" t="s">
        <v>13</v>
      </c>
      <c r="B32" s="13" t="s">
        <v>75</v>
      </c>
      <c r="C32" s="14"/>
      <c r="D32" s="107" t="s">
        <v>267</v>
      </c>
    </row>
    <row r="33" spans="1:10">
      <c r="A33" s="12" t="s">
        <v>14</v>
      </c>
      <c r="B33" s="13" t="s">
        <v>75</v>
      </c>
      <c r="C33" s="14"/>
      <c r="D33" s="107" t="s">
        <v>160</v>
      </c>
    </row>
    <row r="34" spans="1:10" ht="15.75" thickBot="1">
      <c r="A34" s="15" t="s">
        <v>15</v>
      </c>
      <c r="B34" s="16" t="s">
        <v>75</v>
      </c>
      <c r="C34" s="17"/>
      <c r="D34" s="45" t="s">
        <v>319</v>
      </c>
      <c r="E34" s="1"/>
      <c r="F34" s="1"/>
    </row>
    <row r="35" spans="1:10">
      <c r="A35" s="12"/>
      <c r="H35" s="13"/>
    </row>
    <row r="36" spans="1:10" ht="15.75" thickBot="1">
      <c r="A36" s="48"/>
      <c r="B36" s="47"/>
      <c r="C36" s="1"/>
    </row>
    <row r="37" spans="1:10" ht="15.75" thickBot="1">
      <c r="A37" s="57"/>
      <c r="B37" s="52"/>
      <c r="C37" s="3"/>
      <c r="D37" s="3"/>
      <c r="E37" s="3"/>
      <c r="F37" s="3"/>
      <c r="G37" s="21"/>
    </row>
    <row r="38" spans="1:10" ht="15.75" thickBot="1">
      <c r="A38" s="9" t="s">
        <v>16</v>
      </c>
      <c r="B38" s="19"/>
      <c r="C38" s="57"/>
      <c r="D38" s="205">
        <v>42736</v>
      </c>
      <c r="E38" s="4"/>
      <c r="F38" s="205">
        <v>42370</v>
      </c>
      <c r="G38" s="93"/>
      <c r="H38" s="93" t="s">
        <v>81</v>
      </c>
      <c r="I38" s="90"/>
      <c r="J38" s="45" t="s">
        <v>315</v>
      </c>
    </row>
    <row r="39" spans="1:10" ht="15.75" thickBot="1">
      <c r="A39" s="9" t="s">
        <v>88</v>
      </c>
      <c r="B39" s="19"/>
      <c r="C39" s="3"/>
      <c r="D39" s="320">
        <v>117597</v>
      </c>
      <c r="E39" s="60"/>
      <c r="F39" s="321">
        <v>117153</v>
      </c>
      <c r="G39" s="81"/>
      <c r="H39" s="321">
        <v>116950</v>
      </c>
      <c r="I39" s="91"/>
      <c r="J39" t="s">
        <v>316</v>
      </c>
    </row>
    <row r="40" spans="1:10" ht="15.75" thickBot="1">
      <c r="A40" s="8"/>
      <c r="B40" s="10" t="s">
        <v>2</v>
      </c>
      <c r="C40" s="10" t="s">
        <v>3</v>
      </c>
      <c r="D40" s="79" t="s">
        <v>17</v>
      </c>
      <c r="E40" s="80" t="s">
        <v>18</v>
      </c>
      <c r="F40" s="79" t="s">
        <v>17</v>
      </c>
      <c r="G40" s="80" t="s">
        <v>18</v>
      </c>
      <c r="H40" s="79" t="s">
        <v>52</v>
      </c>
      <c r="I40" s="90" t="s">
        <v>80</v>
      </c>
      <c r="J40" s="13"/>
    </row>
    <row r="41" spans="1:10">
      <c r="A41" s="23" t="s">
        <v>19</v>
      </c>
      <c r="B41" s="13" t="s">
        <v>75</v>
      </c>
      <c r="C41" s="13"/>
      <c r="D41" s="135">
        <f>(D42+D53+D59)</f>
        <v>44812.89</v>
      </c>
      <c r="E41" s="88">
        <f>(D41/D39)*1000</f>
        <v>381.07171101303607</v>
      </c>
      <c r="F41" s="135">
        <f>(F42+F53+F59)</f>
        <v>42638.239999999998</v>
      </c>
      <c r="G41" s="88">
        <f>(F41/F39)*1000</f>
        <v>363.95346256604608</v>
      </c>
      <c r="H41" s="135">
        <f>(H42+H53+H59)</f>
        <v>41758.580000000009</v>
      </c>
      <c r="I41" s="88">
        <f>(H41/H39)*1000</f>
        <v>357.06353142368539</v>
      </c>
      <c r="J41" s="41"/>
    </row>
    <row r="42" spans="1:10">
      <c r="A42" s="23" t="s">
        <v>57</v>
      </c>
      <c r="B42" s="13" t="s">
        <v>75</v>
      </c>
      <c r="C42" s="13"/>
      <c r="D42" s="135">
        <f>SUM(D43:D52)</f>
        <v>43658.53</v>
      </c>
      <c r="E42" s="88">
        <f>(D42/D39)*1000</f>
        <v>371.25547420427392</v>
      </c>
      <c r="F42" s="135">
        <f>SUM(F43:F52)</f>
        <v>41711.379999999997</v>
      </c>
      <c r="G42" s="88">
        <f>(F42/F39)*1000</f>
        <v>356.04192807695915</v>
      </c>
      <c r="H42" s="135">
        <f>SUM(H43:H52)</f>
        <v>40670.510000000009</v>
      </c>
      <c r="I42" s="88">
        <f>(H42/H39)*1000</f>
        <v>347.75981188542119</v>
      </c>
    </row>
    <row r="43" spans="1:10">
      <c r="A43" s="24" t="s">
        <v>58</v>
      </c>
      <c r="B43" s="13"/>
      <c r="C43" s="13" t="s">
        <v>75</v>
      </c>
      <c r="D43" s="95"/>
      <c r="E43" s="88">
        <f>(D43/D39)*1000</f>
        <v>0</v>
      </c>
      <c r="F43" s="95"/>
      <c r="G43" s="88"/>
      <c r="H43" s="95"/>
      <c r="I43" s="88"/>
    </row>
    <row r="44" spans="1:10">
      <c r="A44" s="24" t="s">
        <v>20</v>
      </c>
      <c r="B44" s="13" t="s">
        <v>75</v>
      </c>
      <c r="C44" s="13"/>
      <c r="D44" s="95">
        <v>1407.66</v>
      </c>
      <c r="E44" s="88">
        <f>(D44/D39)</f>
        <v>1.1970203321513304E-2</v>
      </c>
      <c r="F44" s="95">
        <v>1412.6</v>
      </c>
      <c r="G44" s="88">
        <f>(F44/F39)*1000</f>
        <v>12.057736464281749</v>
      </c>
      <c r="H44" s="95">
        <v>1390.98</v>
      </c>
      <c r="I44" s="88">
        <f>(F44/H39)*1000</f>
        <v>12.078666096622488</v>
      </c>
    </row>
    <row r="45" spans="1:10">
      <c r="A45" s="24" t="s">
        <v>21</v>
      </c>
      <c r="B45" s="26"/>
      <c r="C45" s="13" t="s">
        <v>75</v>
      </c>
      <c r="D45" s="95">
        <v>35124.699999999997</v>
      </c>
      <c r="E45" s="88">
        <f>(D45/D39)</f>
        <v>0.29868704133608848</v>
      </c>
      <c r="F45" s="95">
        <v>34306</v>
      </c>
      <c r="G45" s="88">
        <f>(F45/F39)*1000</f>
        <v>292.83074270398538</v>
      </c>
      <c r="H45" s="95">
        <v>33698</v>
      </c>
      <c r="I45" s="88">
        <f>(H45/H39)*1000</f>
        <v>288.14023086789223</v>
      </c>
    </row>
    <row r="46" spans="1:10">
      <c r="A46" s="24" t="s">
        <v>59</v>
      </c>
      <c r="B46" s="13" t="s">
        <v>75</v>
      </c>
      <c r="C46" s="13"/>
      <c r="D46" s="95">
        <v>1509.43</v>
      </c>
      <c r="E46" s="88">
        <f>(D46/D39)*1000</f>
        <v>12.835616554844087</v>
      </c>
      <c r="F46" s="95">
        <v>1372.09</v>
      </c>
      <c r="G46" s="88">
        <f>(F46/F39)*1000</f>
        <v>11.711949331216442</v>
      </c>
      <c r="H46" s="95">
        <v>1356.68</v>
      </c>
      <c r="I46" s="88">
        <f>(H46/H39)*1000</f>
        <v>11.600513039760582</v>
      </c>
    </row>
    <row r="47" spans="1:10">
      <c r="A47" s="24" t="s">
        <v>60</v>
      </c>
      <c r="B47" s="13" t="s">
        <v>75</v>
      </c>
      <c r="C47" s="13"/>
      <c r="D47" s="95">
        <v>838.24</v>
      </c>
      <c r="E47" s="88">
        <f>(D47/D39)*1000</f>
        <v>7.128072995059398</v>
      </c>
      <c r="F47" s="95">
        <v>792.25</v>
      </c>
      <c r="G47" s="88">
        <f>(F47/F39)*1000</f>
        <v>6.7625242204638383</v>
      </c>
      <c r="H47" s="95">
        <v>770.86</v>
      </c>
      <c r="I47" s="88">
        <f>(H47/H39)*1000</f>
        <v>6.5913638306968787</v>
      </c>
    </row>
    <row r="48" spans="1:10">
      <c r="A48" s="24" t="s">
        <v>61</v>
      </c>
      <c r="B48" s="13" t="s">
        <v>75</v>
      </c>
      <c r="C48" s="13"/>
      <c r="D48" s="95">
        <v>1144.99</v>
      </c>
      <c r="E48" s="88">
        <f>(D48/D39)*1000</f>
        <v>9.736557905388743</v>
      </c>
      <c r="F48" s="95">
        <v>1033.3</v>
      </c>
      <c r="G48" s="88">
        <f>(F48/F39)*1000</f>
        <v>8.8200899678198592</v>
      </c>
      <c r="H48" s="95">
        <v>1004.93</v>
      </c>
      <c r="I48" s="88">
        <f>(H48/H39)*1000</f>
        <v>8.5928174433518603</v>
      </c>
    </row>
    <row r="49" spans="1:9">
      <c r="A49" s="24" t="s">
        <v>22</v>
      </c>
      <c r="B49" s="13" t="s">
        <v>75</v>
      </c>
      <c r="C49" s="13"/>
      <c r="D49" s="95">
        <v>1.79</v>
      </c>
      <c r="E49" s="88">
        <f>(D49/D39)*1000</f>
        <v>1.5221476738352169E-2</v>
      </c>
      <c r="F49" s="95">
        <v>0.24</v>
      </c>
      <c r="G49" s="88">
        <f>(F49/F39)*1000</f>
        <v>2.0486031087552175E-3</v>
      </c>
      <c r="H49" s="95">
        <v>1.17</v>
      </c>
      <c r="I49" s="88">
        <f>(H49/H39)*1000</f>
        <v>1.0004275331338177E-2</v>
      </c>
    </row>
    <row r="50" spans="1:9">
      <c r="A50" s="24" t="s">
        <v>23</v>
      </c>
      <c r="B50" s="13" t="s">
        <v>75</v>
      </c>
      <c r="C50" s="13"/>
      <c r="D50" s="95">
        <v>58.47</v>
      </c>
      <c r="E50" s="88">
        <f>(D50/D39)*1000</f>
        <v>0.49720656139187225</v>
      </c>
      <c r="F50" s="95">
        <v>3.14</v>
      </c>
      <c r="G50" s="88">
        <f>(F50/F39)*1000</f>
        <v>2.680255733954743E-2</v>
      </c>
      <c r="H50" s="95">
        <v>3.68</v>
      </c>
      <c r="I50" s="88">
        <f>(H50/H39)*1000</f>
        <v>3.1466438648995301E-2</v>
      </c>
    </row>
    <row r="51" spans="1:9">
      <c r="A51" s="24" t="s">
        <v>54</v>
      </c>
      <c r="B51" s="13" t="s">
        <v>75</v>
      </c>
      <c r="C51" s="13"/>
      <c r="D51" s="95">
        <v>531.25</v>
      </c>
      <c r="E51" s="88">
        <f>(D51/D39)*1000</f>
        <v>4.5175472163405521</v>
      </c>
      <c r="F51" s="95">
        <v>392.26</v>
      </c>
      <c r="G51" s="88">
        <f>(F51/F39)*1000</f>
        <v>3.3482710643346731</v>
      </c>
      <c r="H51" s="95">
        <v>327.91</v>
      </c>
      <c r="I51" s="88">
        <f>(H51/H39)*1000</f>
        <v>2.803847798204361</v>
      </c>
    </row>
    <row r="52" spans="1:9">
      <c r="A52" s="24" t="s">
        <v>62</v>
      </c>
      <c r="B52" s="13" t="s">
        <v>75</v>
      </c>
      <c r="C52" s="13"/>
      <c r="D52" s="95">
        <v>3042</v>
      </c>
      <c r="E52" s="88">
        <f>(D52/D39)*1000</f>
        <v>25.868006836909103</v>
      </c>
      <c r="F52" s="95">
        <v>2399.5</v>
      </c>
      <c r="G52" s="88">
        <f>(F52/F39)*1000</f>
        <v>20.481763164408935</v>
      </c>
      <c r="H52" s="95">
        <v>2116.3000000000002</v>
      </c>
      <c r="I52" s="88">
        <f>(H52/H39)*1000</f>
        <v>18.095767421975204</v>
      </c>
    </row>
    <row r="53" spans="1:9">
      <c r="A53" s="23" t="s">
        <v>331</v>
      </c>
      <c r="B53" s="13"/>
      <c r="C53" s="13" t="s">
        <v>75</v>
      </c>
      <c r="D53" s="135">
        <f>SUM(D54:D58)</f>
        <v>1154.3600000000001</v>
      </c>
      <c r="E53" s="88">
        <f>(D53/D39)*1000</f>
        <v>9.8162368087621292</v>
      </c>
      <c r="F53" s="135">
        <f>SUM(F54:F58)</f>
        <v>926.86</v>
      </c>
      <c r="G53" s="88">
        <f>(F53/F39)*1000</f>
        <v>7.9115344890869199</v>
      </c>
      <c r="H53" s="135">
        <f>SUM(H54:H58)</f>
        <v>1088.0700000000002</v>
      </c>
      <c r="I53" s="88">
        <f>(H53/H39)*1000</f>
        <v>9.3037195382642164</v>
      </c>
    </row>
    <row r="54" spans="1:9">
      <c r="A54" s="24" t="s">
        <v>332</v>
      </c>
      <c r="B54" s="13"/>
      <c r="C54" s="13" t="s">
        <v>75</v>
      </c>
      <c r="D54" s="95"/>
      <c r="E54" s="88">
        <f>(D54/D39)*1000</f>
        <v>0</v>
      </c>
      <c r="F54" s="95"/>
      <c r="G54" s="88">
        <f>(F54/F39)*1000</f>
        <v>0</v>
      </c>
      <c r="H54" s="95"/>
      <c r="I54" s="88">
        <f>(H52/H39)*1000</f>
        <v>18.095767421975204</v>
      </c>
    </row>
    <row r="55" spans="1:9">
      <c r="A55" s="24" t="s">
        <v>24</v>
      </c>
      <c r="B55" s="13"/>
      <c r="C55" s="13" t="s">
        <v>75</v>
      </c>
      <c r="D55" s="95">
        <v>546.6</v>
      </c>
      <c r="E55" s="88">
        <f>(D55/D39)*1000</f>
        <v>4.6480777570856402</v>
      </c>
      <c r="F55" s="95">
        <v>426</v>
      </c>
      <c r="G55" s="88">
        <f>(F55/F39)*1000</f>
        <v>3.636270518040511</v>
      </c>
      <c r="H55" s="95">
        <v>482</v>
      </c>
      <c r="I55" s="88">
        <f>(H55/H39)*1000</f>
        <v>4.1214194100042754</v>
      </c>
    </row>
    <row r="56" spans="1:9">
      <c r="A56" s="24" t="s">
        <v>63</v>
      </c>
      <c r="B56" s="13" t="s">
        <v>75</v>
      </c>
      <c r="C56" s="13"/>
      <c r="D56" s="95">
        <v>607.76</v>
      </c>
      <c r="E56" s="88">
        <f>(D56/D39)*1000</f>
        <v>5.1681590516764881</v>
      </c>
      <c r="F56" s="95">
        <v>500.86</v>
      </c>
      <c r="G56" s="88">
        <f>(F56/F39)*1000</f>
        <v>4.2752639710464093</v>
      </c>
      <c r="H56" s="95">
        <v>606.07000000000005</v>
      </c>
      <c r="I56" s="88">
        <f>(H56/H39)*1000</f>
        <v>5.182300128259941</v>
      </c>
    </row>
    <row r="57" spans="1:9">
      <c r="A57" s="24" t="s">
        <v>330</v>
      </c>
      <c r="B57" s="13"/>
      <c r="C57" s="13" t="s">
        <v>75</v>
      </c>
      <c r="D57" s="94"/>
      <c r="E57" s="88">
        <f>(D57/D39)*1000</f>
        <v>0</v>
      </c>
      <c r="F57" s="94"/>
      <c r="G57" s="88">
        <f>(F57/F39)*1000</f>
        <v>0</v>
      </c>
      <c r="H57" s="94"/>
      <c r="I57" s="88">
        <f>(H57/H39)*1000</f>
        <v>0</v>
      </c>
    </row>
    <row r="58" spans="1:9">
      <c r="A58" s="24" t="s">
        <v>64</v>
      </c>
      <c r="B58" s="13"/>
      <c r="C58" s="13" t="s">
        <v>75</v>
      </c>
      <c r="D58" s="95"/>
      <c r="E58" s="88">
        <f>(D58/D39)*1000</f>
        <v>0</v>
      </c>
      <c r="F58" s="95"/>
      <c r="G58" s="88">
        <f>(F58/F39)*1000</f>
        <v>0</v>
      </c>
      <c r="H58" s="95"/>
      <c r="I58" s="88">
        <f>(H58/H39)*1000</f>
        <v>0</v>
      </c>
    </row>
    <row r="59" spans="1:9">
      <c r="A59" s="23" t="s">
        <v>25</v>
      </c>
      <c r="B59" s="13"/>
      <c r="C59" s="13" t="s">
        <v>75</v>
      </c>
      <c r="D59" s="135">
        <f>SUM(D60:D62)</f>
        <v>0</v>
      </c>
      <c r="E59" s="88">
        <f>(D59/D39)*1000</f>
        <v>0</v>
      </c>
      <c r="F59" s="135">
        <f>SUM(F60:F62)</f>
        <v>0</v>
      </c>
      <c r="G59" s="88">
        <f>(F59/F39)*1000</f>
        <v>0</v>
      </c>
      <c r="H59" s="135">
        <f>SUM(H60:H62)</f>
        <v>0</v>
      </c>
      <c r="I59" s="88">
        <f>(H59/H39)*1000</f>
        <v>0</v>
      </c>
    </row>
    <row r="60" spans="1:9">
      <c r="A60" s="27" t="s">
        <v>26</v>
      </c>
      <c r="B60" s="13"/>
      <c r="C60" s="13" t="s">
        <v>75</v>
      </c>
      <c r="D60" s="95"/>
      <c r="E60" s="88">
        <f>(D60/D39)*1000</f>
        <v>0</v>
      </c>
      <c r="F60" s="95"/>
      <c r="G60" s="88">
        <f>(F60/F39)*1000</f>
        <v>0</v>
      </c>
      <c r="H60" s="95"/>
      <c r="I60" s="88">
        <f>(H60/H39)*1000</f>
        <v>0</v>
      </c>
    </row>
    <row r="61" spans="1:9">
      <c r="A61" s="27" t="s">
        <v>55</v>
      </c>
      <c r="B61" s="13" t="s">
        <v>75</v>
      </c>
      <c r="C61" s="13"/>
      <c r="D61" s="95"/>
      <c r="E61" s="88">
        <f>(D61/D39)*1000</f>
        <v>0</v>
      </c>
      <c r="F61" s="95"/>
      <c r="G61" s="88">
        <f>(F61/F39)*1000</f>
        <v>0</v>
      </c>
      <c r="H61" s="95"/>
      <c r="I61" s="88">
        <f>(H61/H39)*1000</f>
        <v>0</v>
      </c>
    </row>
    <row r="62" spans="1:9" ht="15.75" thickBot="1">
      <c r="A62" s="67" t="s">
        <v>56</v>
      </c>
      <c r="B62" s="16"/>
      <c r="C62" s="16" t="s">
        <v>75</v>
      </c>
      <c r="D62" s="96"/>
      <c r="E62" s="92">
        <f>(D62/D39)*1000</f>
        <v>0</v>
      </c>
      <c r="F62" s="96"/>
      <c r="G62" s="92">
        <f>(F62/F39)*1000</f>
        <v>0</v>
      </c>
      <c r="H62" s="96"/>
      <c r="I62" s="92">
        <f>(H62/H39)*1000</f>
        <v>0</v>
      </c>
    </row>
    <row r="63" spans="1:9">
      <c r="A63" s="27"/>
      <c r="B63" s="13"/>
      <c r="C63" s="13"/>
      <c r="D63" s="25"/>
      <c r="G63" s="237"/>
      <c r="H63" s="236"/>
    </row>
    <row r="64" spans="1:9" ht="15.75" thickBot="1">
      <c r="A64" s="27"/>
      <c r="B64" s="13"/>
      <c r="C64" s="13"/>
      <c r="D64" s="25"/>
      <c r="G64" s="237"/>
      <c r="H64" s="237"/>
    </row>
    <row r="65" spans="1:8">
      <c r="A65" s="146" t="s">
        <v>65</v>
      </c>
      <c r="B65" s="153" t="s">
        <v>2</v>
      </c>
      <c r="C65" s="154" t="s">
        <v>3</v>
      </c>
      <c r="D65" s="28"/>
      <c r="G65" s="237"/>
      <c r="H65" s="237"/>
    </row>
    <row r="66" spans="1:8" ht="15.75" thickBot="1">
      <c r="A66" s="15" t="s">
        <v>318</v>
      </c>
      <c r="B66" s="16" t="s">
        <v>75</v>
      </c>
      <c r="C66" s="17"/>
      <c r="D66" s="49"/>
      <c r="G66" s="237"/>
      <c r="H66" s="237"/>
    </row>
    <row r="67" spans="1:8">
      <c r="A67" s="146" t="s">
        <v>66</v>
      </c>
      <c r="B67" s="153" t="s">
        <v>2</v>
      </c>
      <c r="C67" s="154" t="s">
        <v>3</v>
      </c>
      <c r="D67" s="13"/>
      <c r="G67" s="237"/>
      <c r="H67" s="237"/>
    </row>
    <row r="68" spans="1:8" ht="15.75" thickBot="1">
      <c r="A68" s="15"/>
      <c r="B68" s="16" t="s">
        <v>75</v>
      </c>
      <c r="C68" s="17"/>
      <c r="D68" s="45" t="s">
        <v>161</v>
      </c>
      <c r="G68" s="237"/>
      <c r="H68" s="107"/>
    </row>
    <row r="69" spans="1:8" ht="15.75" thickBot="1">
      <c r="A69" s="12"/>
      <c r="B69" s="13"/>
      <c r="C69" s="13"/>
      <c r="G69" s="237"/>
      <c r="H69" s="237"/>
    </row>
    <row r="70" spans="1:8">
      <c r="A70" s="146" t="s">
        <v>74</v>
      </c>
      <c r="B70" s="53"/>
      <c r="C70" s="53"/>
      <c r="D70" s="147"/>
      <c r="E70" s="57" t="s">
        <v>27</v>
      </c>
      <c r="F70" s="68" t="s">
        <v>73</v>
      </c>
      <c r="G70" s="237"/>
      <c r="H70" s="107" t="s">
        <v>162</v>
      </c>
    </row>
    <row r="71" spans="1:8">
      <c r="A71" s="12" t="s">
        <v>28</v>
      </c>
      <c r="B71" s="238"/>
      <c r="C71" s="238" t="s">
        <v>77</v>
      </c>
      <c r="D71" s="323"/>
      <c r="E71" s="324"/>
      <c r="F71" s="54"/>
      <c r="G71" s="237"/>
      <c r="H71" s="237"/>
    </row>
    <row r="72" spans="1:8">
      <c r="A72" s="12" t="s">
        <v>67</v>
      </c>
      <c r="B72" s="237"/>
      <c r="C72" s="238"/>
      <c r="D72" s="240"/>
      <c r="E72" s="324"/>
      <c r="F72" s="54"/>
      <c r="G72" s="237"/>
      <c r="H72" s="266"/>
    </row>
    <row r="73" spans="1:8">
      <c r="A73" s="12" t="s">
        <v>68</v>
      </c>
      <c r="B73" s="237"/>
      <c r="C73" s="238"/>
      <c r="D73" s="240"/>
      <c r="E73" s="325"/>
      <c r="F73" s="54"/>
      <c r="G73" s="237"/>
      <c r="H73" s="237"/>
    </row>
    <row r="74" spans="1:8">
      <c r="A74" s="12" t="s">
        <v>69</v>
      </c>
      <c r="B74" s="237"/>
      <c r="C74" s="238"/>
      <c r="D74" s="240"/>
      <c r="E74" s="324"/>
      <c r="F74" s="54"/>
      <c r="G74" s="237"/>
      <c r="H74" s="237"/>
    </row>
    <row r="75" spans="1:8">
      <c r="A75" s="12" t="s">
        <v>71</v>
      </c>
      <c r="B75" s="237"/>
      <c r="C75" s="238"/>
      <c r="D75" s="248"/>
      <c r="E75" s="236"/>
      <c r="F75" s="149"/>
      <c r="G75" s="237"/>
      <c r="H75" s="237"/>
    </row>
    <row r="76" spans="1:8">
      <c r="A76" s="12" t="s">
        <v>70</v>
      </c>
      <c r="B76" s="237"/>
      <c r="C76" s="238"/>
      <c r="D76" s="248"/>
      <c r="E76" s="247"/>
      <c r="F76" s="150"/>
      <c r="G76" s="237"/>
      <c r="H76" s="237"/>
    </row>
    <row r="77" spans="1:8" ht="15.75" thickBot="1">
      <c r="A77" s="15" t="s">
        <v>281</v>
      </c>
      <c r="B77" s="34"/>
      <c r="C77" s="16"/>
      <c r="D77" s="151"/>
      <c r="E77" s="195"/>
      <c r="F77" s="35"/>
      <c r="G77" s="237"/>
      <c r="H77" s="237"/>
    </row>
    <row r="78" spans="1:8" ht="15.75" thickBot="1">
      <c r="A78" s="15"/>
      <c r="B78" s="34"/>
      <c r="C78" s="238"/>
      <c r="D78" s="299"/>
      <c r="E78" s="248"/>
      <c r="F78" s="237"/>
      <c r="G78" s="237"/>
      <c r="H78" s="237"/>
    </row>
    <row r="79" spans="1:8" ht="15.75" thickBot="1">
      <c r="A79" s="340" t="s">
        <v>333</v>
      </c>
      <c r="B79" s="160"/>
      <c r="C79" s="198" t="s">
        <v>75</v>
      </c>
      <c r="D79" s="299"/>
      <c r="E79" s="248"/>
      <c r="F79" s="237"/>
      <c r="G79" s="237"/>
      <c r="H79" s="237"/>
    </row>
    <row r="80" spans="1:8" ht="15.75" thickBot="1">
      <c r="A80" s="12"/>
      <c r="B80" s="237"/>
      <c r="C80" s="238"/>
      <c r="D80" s="299"/>
      <c r="E80" s="248"/>
      <c r="F80" s="237"/>
      <c r="G80" s="237"/>
      <c r="H80" s="237"/>
    </row>
    <row r="81" spans="1:9" ht="15.75" thickBot="1">
      <c r="A81" s="197" t="s">
        <v>334</v>
      </c>
      <c r="B81" s="80" t="s">
        <v>75</v>
      </c>
      <c r="C81" s="80"/>
      <c r="D81" s="30"/>
      <c r="G81" s="237"/>
      <c r="H81" s="237"/>
    </row>
    <row r="82" spans="1:9" ht="15.75" thickBot="1">
      <c r="A82" s="330"/>
      <c r="B82" s="161"/>
      <c r="C82" s="10"/>
      <c r="D82" s="30"/>
      <c r="G82" s="237"/>
      <c r="H82" s="237"/>
    </row>
    <row r="83" spans="1:9" ht="15.75" thickBot="1">
      <c r="A83" s="165" t="s">
        <v>335</v>
      </c>
      <c r="B83" s="157"/>
      <c r="C83" s="80" t="s">
        <v>75</v>
      </c>
      <c r="G83" s="237"/>
      <c r="H83" s="237"/>
    </row>
    <row r="84" spans="1:9" ht="15.75" thickBot="1">
      <c r="A84" s="12"/>
      <c r="B84" s="13"/>
      <c r="C84" s="13"/>
      <c r="G84" s="237"/>
      <c r="H84" s="237"/>
    </row>
    <row r="85" spans="1:9">
      <c r="A85" s="146" t="s">
        <v>336</v>
      </c>
      <c r="B85" s="53"/>
      <c r="C85" s="53"/>
      <c r="D85" s="200">
        <f>(H97/D86)</f>
        <v>58798.5</v>
      </c>
      <c r="E85" s="32"/>
      <c r="F85" s="32"/>
      <c r="G85" s="237"/>
      <c r="H85" s="237"/>
    </row>
    <row r="86" spans="1:9" ht="15.75" thickBot="1">
      <c r="A86" s="15" t="s">
        <v>163</v>
      </c>
      <c r="B86" s="161" t="s">
        <v>75</v>
      </c>
      <c r="C86" s="16"/>
      <c r="D86" s="143">
        <v>2</v>
      </c>
      <c r="G86" s="237"/>
      <c r="H86" s="107" t="s">
        <v>164</v>
      </c>
    </row>
    <row r="87" spans="1:9" ht="15.75" thickBot="1">
      <c r="A87" s="165" t="s">
        <v>337</v>
      </c>
      <c r="B87" s="160"/>
      <c r="C87" s="198" t="s">
        <v>75</v>
      </c>
      <c r="D87" s="237"/>
      <c r="E87" s="237"/>
      <c r="F87" s="237"/>
      <c r="G87" s="237"/>
      <c r="H87" s="237"/>
      <c r="I87" s="237"/>
    </row>
    <row r="88" spans="1:9" ht="15.75" thickBot="1">
      <c r="A88" s="23"/>
      <c r="B88" s="13"/>
      <c r="C88" s="13"/>
      <c r="G88" s="237"/>
      <c r="H88" s="237"/>
      <c r="I88" s="237"/>
    </row>
    <row r="89" spans="1:9">
      <c r="A89" s="9" t="s">
        <v>288</v>
      </c>
      <c r="B89" s="53"/>
      <c r="C89" s="53"/>
      <c r="D89" s="3"/>
      <c r="E89" s="4"/>
      <c r="F89" s="237"/>
      <c r="G89" s="237"/>
      <c r="H89" s="237"/>
    </row>
    <row r="90" spans="1:9">
      <c r="A90" s="8"/>
      <c r="B90" s="242" t="s">
        <v>2</v>
      </c>
      <c r="C90" s="242" t="s">
        <v>3</v>
      </c>
      <c r="D90" s="278" t="s">
        <v>17</v>
      </c>
      <c r="E90" s="7" t="s">
        <v>29</v>
      </c>
      <c r="F90" s="237"/>
      <c r="G90" s="237"/>
      <c r="H90" s="237"/>
    </row>
    <row r="91" spans="1:9">
      <c r="A91" s="24" t="s">
        <v>30</v>
      </c>
      <c r="B91" s="238"/>
      <c r="C91" s="238" t="s">
        <v>75</v>
      </c>
      <c r="D91" s="248"/>
      <c r="E91" s="209"/>
      <c r="F91" s="314"/>
      <c r="G91" s="237"/>
      <c r="H91" s="237"/>
    </row>
    <row r="92" spans="1:9">
      <c r="A92" s="24" t="s">
        <v>31</v>
      </c>
      <c r="B92" s="237"/>
      <c r="C92" s="238" t="s">
        <v>75</v>
      </c>
      <c r="D92" s="249"/>
      <c r="E92" s="7"/>
      <c r="F92" s="237"/>
      <c r="G92" s="237"/>
      <c r="H92" s="237"/>
    </row>
    <row r="93" spans="1:9">
      <c r="A93" s="24" t="s">
        <v>32</v>
      </c>
      <c r="B93" s="238"/>
      <c r="C93" s="238" t="s">
        <v>75</v>
      </c>
      <c r="D93" s="248"/>
      <c r="E93" s="209"/>
      <c r="F93" s="314"/>
      <c r="G93" s="237"/>
      <c r="H93" s="237"/>
    </row>
    <row r="94" spans="1:9" ht="15.75" thickBot="1">
      <c r="A94" s="38" t="s">
        <v>33</v>
      </c>
      <c r="B94" s="16"/>
      <c r="C94" s="16" t="s">
        <v>75</v>
      </c>
      <c r="D94" s="39"/>
      <c r="E94" s="35"/>
      <c r="F94" s="237"/>
      <c r="G94" s="237"/>
      <c r="H94" s="237"/>
    </row>
    <row r="95" spans="1:9" ht="15.75" thickBot="1">
      <c r="A95" s="37"/>
      <c r="B95" s="13"/>
      <c r="C95" s="13"/>
      <c r="D95" s="32"/>
    </row>
    <row r="96" spans="1:9" ht="15.75" thickBot="1">
      <c r="A96" s="37"/>
      <c r="B96" s="13"/>
      <c r="C96" s="13"/>
      <c r="D96" s="32"/>
      <c r="E96" s="64">
        <v>2015</v>
      </c>
      <c r="F96" s="204"/>
      <c r="G96" s="64">
        <v>2016</v>
      </c>
      <c r="H96" s="64">
        <v>2017</v>
      </c>
    </row>
    <row r="97" spans="1:10" ht="15.75" thickBot="1">
      <c r="A97" s="37"/>
      <c r="D97" s="58" t="s">
        <v>34</v>
      </c>
      <c r="E97" s="327">
        <v>116950</v>
      </c>
      <c r="F97" s="326"/>
      <c r="G97" s="327">
        <v>117153</v>
      </c>
      <c r="H97" s="327">
        <v>117597</v>
      </c>
      <c r="I97" s="60"/>
      <c r="J97" s="107" t="s">
        <v>165</v>
      </c>
    </row>
    <row r="98" spans="1:10" ht="15.75" thickBot="1">
      <c r="A98" s="9" t="s">
        <v>35</v>
      </c>
      <c r="B98" s="3"/>
      <c r="C98" s="3"/>
      <c r="D98" s="61"/>
      <c r="E98" s="208"/>
      <c r="F98" s="237"/>
      <c r="G98" s="208"/>
      <c r="H98" s="208"/>
      <c r="I98" s="4"/>
    </row>
    <row r="99" spans="1:10" ht="15.75" thickBot="1">
      <c r="A99" s="40"/>
      <c r="B99" s="1" t="s">
        <v>2</v>
      </c>
      <c r="C99" s="1" t="s">
        <v>3</v>
      </c>
      <c r="D99" s="64" t="s">
        <v>36</v>
      </c>
      <c r="E99" s="64" t="s">
        <v>37</v>
      </c>
      <c r="F99" s="64" t="s">
        <v>38</v>
      </c>
      <c r="G99" s="64" t="s">
        <v>39</v>
      </c>
      <c r="H99" s="64" t="s">
        <v>53</v>
      </c>
      <c r="I99" s="77" t="s">
        <v>72</v>
      </c>
    </row>
    <row r="100" spans="1:10">
      <c r="A100" s="23" t="s">
        <v>40</v>
      </c>
      <c r="B100" s="13"/>
      <c r="D100" s="72">
        <f>SUM(D101:D103)</f>
        <v>0</v>
      </c>
      <c r="E100" s="72">
        <f>SUM(E101:E103)</f>
        <v>1045000</v>
      </c>
      <c r="F100" s="62">
        <f>(D100/E97)</f>
        <v>0</v>
      </c>
      <c r="G100" s="62">
        <f>(E100/G97)</f>
        <v>8.9199593693716768</v>
      </c>
      <c r="H100" s="62"/>
      <c r="I100" s="72">
        <f>SUM(I101:I103)</f>
        <v>1045000</v>
      </c>
      <c r="J100" s="45" t="s">
        <v>320</v>
      </c>
    </row>
    <row r="101" spans="1:10">
      <c r="A101" s="40" t="s">
        <v>41</v>
      </c>
      <c r="B101" s="13"/>
      <c r="D101" s="73"/>
      <c r="E101" s="73">
        <v>1045000</v>
      </c>
      <c r="F101" s="65">
        <f>(D101/E97)</f>
        <v>0</v>
      </c>
      <c r="G101" s="65">
        <f>(E101/G97)</f>
        <v>8.9199593693716768</v>
      </c>
      <c r="H101" s="63"/>
      <c r="I101" s="71">
        <v>1045000</v>
      </c>
      <c r="J101" t="s">
        <v>322</v>
      </c>
    </row>
    <row r="102" spans="1:10">
      <c r="A102" s="40" t="s">
        <v>42</v>
      </c>
      <c r="B102" s="13"/>
      <c r="D102" s="73"/>
      <c r="E102" s="73"/>
      <c r="F102" s="65">
        <f>(D102/E97)</f>
        <v>0</v>
      </c>
      <c r="G102" s="65">
        <f>(E102/G97)</f>
        <v>0</v>
      </c>
      <c r="H102" s="63"/>
      <c r="I102" s="71"/>
    </row>
    <row r="103" spans="1:10">
      <c r="A103" s="40" t="s">
        <v>43</v>
      </c>
      <c r="B103" s="13"/>
      <c r="D103" s="73"/>
      <c r="E103" s="73"/>
      <c r="F103" s="65">
        <f>(D103/E97)</f>
        <v>0</v>
      </c>
      <c r="G103" s="65">
        <f>(E103/G97)</f>
        <v>0</v>
      </c>
      <c r="H103" s="63"/>
      <c r="I103" s="54"/>
    </row>
    <row r="104" spans="1:10">
      <c r="A104" s="23" t="s">
        <v>44</v>
      </c>
      <c r="B104" s="13"/>
      <c r="D104" s="72">
        <f>(D105+D106)</f>
        <v>1247851</v>
      </c>
      <c r="E104" s="72">
        <f>(E105+E106)</f>
        <v>1241962</v>
      </c>
      <c r="F104" s="62">
        <f>(D104/E97)</f>
        <v>10.669952971355279</v>
      </c>
      <c r="G104" s="62">
        <f>(E104/G97)</f>
        <v>10.601196725649364</v>
      </c>
      <c r="H104" s="62">
        <f>(I104/H97)</f>
        <v>9.1891289743785975</v>
      </c>
      <c r="I104" s="72">
        <f>(I105+I106)</f>
        <v>1080614</v>
      </c>
    </row>
    <row r="105" spans="1:10">
      <c r="A105" s="40" t="s">
        <v>45</v>
      </c>
      <c r="B105" s="13"/>
      <c r="D105" s="73"/>
      <c r="E105" s="73"/>
      <c r="F105" s="65"/>
      <c r="G105" s="63"/>
      <c r="H105" s="63"/>
      <c r="I105" s="54"/>
    </row>
    <row r="106" spans="1:10">
      <c r="A106" s="40" t="s">
        <v>309</v>
      </c>
      <c r="B106" s="13"/>
      <c r="D106" s="73">
        <v>1247851</v>
      </c>
      <c r="E106" s="73">
        <v>1241962</v>
      </c>
      <c r="F106" s="65"/>
      <c r="G106" s="63"/>
      <c r="H106" s="63"/>
      <c r="I106" s="54">
        <v>1080614</v>
      </c>
    </row>
    <row r="107" spans="1:10">
      <c r="A107" s="23" t="s">
        <v>47</v>
      </c>
      <c r="B107" s="13"/>
      <c r="D107" s="97"/>
      <c r="E107" s="97"/>
      <c r="F107" s="97">
        <v>273</v>
      </c>
      <c r="G107" s="97">
        <v>327.39999999999998</v>
      </c>
      <c r="H107" s="97">
        <v>304.89999999999998</v>
      </c>
      <c r="I107" s="98"/>
    </row>
    <row r="108" spans="1:10">
      <c r="A108" s="23" t="s">
        <v>48</v>
      </c>
      <c r="B108" s="13"/>
      <c r="D108" s="97">
        <v>5201598</v>
      </c>
      <c r="E108" s="97">
        <v>10357884</v>
      </c>
      <c r="F108" s="97">
        <f>(D108/E97)</f>
        <v>44.47710987601539</v>
      </c>
      <c r="G108" s="97">
        <f>(E108/G97)</f>
        <v>88.41330567719136</v>
      </c>
      <c r="H108" s="97">
        <f>(I108/H97)</f>
        <v>136.84579538593673</v>
      </c>
      <c r="I108" s="98">
        <v>16092655</v>
      </c>
    </row>
    <row r="109" spans="1:10">
      <c r="A109" s="23" t="s">
        <v>49</v>
      </c>
      <c r="B109" s="13"/>
      <c r="D109" s="97"/>
      <c r="E109" s="97"/>
      <c r="F109" s="97">
        <v>826.1</v>
      </c>
      <c r="G109" s="97">
        <v>849.2</v>
      </c>
      <c r="H109" s="97">
        <v>983.4</v>
      </c>
      <c r="I109" s="98"/>
    </row>
    <row r="110" spans="1:10">
      <c r="A110" s="23" t="s">
        <v>50</v>
      </c>
      <c r="B110" s="13"/>
      <c r="D110" s="102"/>
      <c r="E110" s="102"/>
      <c r="F110" s="97">
        <v>69.7</v>
      </c>
      <c r="G110" s="97">
        <v>72.8</v>
      </c>
      <c r="H110" s="97">
        <v>92.2</v>
      </c>
      <c r="I110" s="101"/>
    </row>
    <row r="111" spans="1:10">
      <c r="A111" s="23" t="s">
        <v>277</v>
      </c>
      <c r="B111" s="285"/>
      <c r="D111" s="328">
        <v>0.34</v>
      </c>
      <c r="E111" s="329">
        <v>0.34599999999999997</v>
      </c>
      <c r="F111" s="97"/>
      <c r="G111" s="97"/>
      <c r="H111" s="97"/>
      <c r="I111" s="317">
        <v>0.31</v>
      </c>
    </row>
    <row r="112" spans="1:10" ht="15.75" thickBot="1">
      <c r="A112" s="33" t="s">
        <v>276</v>
      </c>
      <c r="B112" s="16"/>
      <c r="C112" s="34"/>
      <c r="D112" s="74">
        <v>79426246</v>
      </c>
      <c r="E112" s="168">
        <v>63313326</v>
      </c>
      <c r="F112" s="99">
        <f>(D112/E97)</f>
        <v>679.14703719538261</v>
      </c>
      <c r="G112" s="99">
        <f>(E112/G97)</f>
        <v>540.43281862180231</v>
      </c>
      <c r="H112" s="99">
        <f>(I112/H97)</f>
        <v>473.16540387935066</v>
      </c>
      <c r="I112" s="169">
        <v>55642832</v>
      </c>
    </row>
    <row r="113" spans="1:9">
      <c r="A113" s="26" t="s">
        <v>321</v>
      </c>
      <c r="B113" s="13"/>
      <c r="D113" s="118"/>
      <c r="E113" s="32"/>
      <c r="F113" s="119"/>
      <c r="G113" s="119"/>
      <c r="H113" s="119"/>
      <c r="I113" s="119"/>
    </row>
    <row r="114" spans="1:9" ht="15.75" thickBot="1">
      <c r="A114" s="26"/>
      <c r="B114" s="13"/>
      <c r="D114" s="118"/>
      <c r="E114" s="32"/>
      <c r="F114" s="119"/>
      <c r="G114" s="119"/>
      <c r="H114" s="119"/>
      <c r="I114" s="119"/>
    </row>
    <row r="115" spans="1:9">
      <c r="A115" s="51" t="s">
        <v>184</v>
      </c>
      <c r="B115" s="122" t="s">
        <v>2</v>
      </c>
      <c r="C115" s="123" t="s">
        <v>3</v>
      </c>
      <c r="D115" s="30"/>
      <c r="E115" s="43"/>
      <c r="F115" s="42"/>
    </row>
    <row r="116" spans="1:9">
      <c r="A116" s="124" t="s">
        <v>185</v>
      </c>
      <c r="B116" s="121" t="s">
        <v>75</v>
      </c>
      <c r="C116" s="125"/>
      <c r="D116" s="45" t="s">
        <v>155</v>
      </c>
    </row>
    <row r="117" spans="1:9">
      <c r="A117" s="124" t="s">
        <v>186</v>
      </c>
      <c r="B117" s="121" t="s">
        <v>75</v>
      </c>
      <c r="C117" s="125"/>
      <c r="D117" s="1"/>
    </row>
    <row r="118" spans="1:9">
      <c r="A118" s="124" t="s">
        <v>187</v>
      </c>
      <c r="B118" s="121"/>
      <c r="C118" s="125" t="s">
        <v>75</v>
      </c>
    </row>
    <row r="119" spans="1:9">
      <c r="A119" s="124" t="s">
        <v>188</v>
      </c>
      <c r="B119" s="121"/>
      <c r="C119" s="125" t="s">
        <v>75</v>
      </c>
    </row>
    <row r="120" spans="1:9" ht="15.75" thickBot="1">
      <c r="A120" s="126" t="s">
        <v>189</v>
      </c>
      <c r="B120" s="127" t="s">
        <v>75</v>
      </c>
      <c r="C120" s="128"/>
    </row>
    <row r="121" spans="1:9">
      <c r="A121" s="44" t="s">
        <v>51</v>
      </c>
    </row>
    <row r="122" spans="1:9" ht="15.75" thickBot="1">
      <c r="A122" s="45" t="s">
        <v>317</v>
      </c>
    </row>
    <row r="123" spans="1:9" ht="15.75" thickBot="1">
      <c r="A123" s="70" t="s">
        <v>79</v>
      </c>
      <c r="B123" s="4"/>
    </row>
    <row r="124" spans="1:9" ht="15.75" thickBot="1">
      <c r="A124" s="344" t="s">
        <v>338</v>
      </c>
      <c r="B124" s="354">
        <f>(35/64)</f>
        <v>0.546875</v>
      </c>
    </row>
    <row r="126" spans="1:9">
      <c r="A126" s="1"/>
    </row>
  </sheetData>
  <hyperlinks>
    <hyperlink ref="D18" r:id="rId1" xr:uid="{00000000-0004-0000-0800-000000000000}"/>
    <hyperlink ref="H70" r:id="rId2" xr:uid="{00000000-0004-0000-0800-000001000000}"/>
    <hyperlink ref="H86" r:id="rId3" xr:uid="{00000000-0004-0000-0800-000002000000}"/>
    <hyperlink ref="D25" r:id="rId4" xr:uid="{00000000-0004-0000-0800-000003000000}"/>
    <hyperlink ref="D28" r:id="rId5" xr:uid="{00000000-0004-0000-0800-000004000000}"/>
    <hyperlink ref="D8" r:id="rId6" xr:uid="{00000000-0004-0000-0800-000005000000}"/>
    <hyperlink ref="J38" r:id="rId7" xr:uid="{00000000-0004-0000-0800-000006000000}"/>
    <hyperlink ref="D116" r:id="rId8" xr:uid="{00000000-0004-0000-0800-000007000000}"/>
    <hyperlink ref="A122" r:id="rId9" xr:uid="{00000000-0004-0000-0800-000008000000}"/>
    <hyperlink ref="D68" r:id="rId10" xr:uid="{00000000-0004-0000-0800-000009000000}"/>
    <hyperlink ref="D34" r:id="rId11" xr:uid="{00000000-0004-0000-0800-00000A000000}"/>
    <hyperlink ref="J97" r:id="rId12" xr:uid="{00000000-0004-0000-0800-00000B000000}"/>
    <hyperlink ref="J100" r:id="rId13" xr:uid="{00000000-0004-0000-0800-00000C000000}"/>
    <hyperlink ref="D12" r:id="rId14" xr:uid="{00000000-0004-0000-0800-00000D000000}"/>
  </hyperlinks>
  <printOptions gridLines="1"/>
  <pageMargins left="0.70866141732283472" right="0.70866141732283472" top="0.74803149606299213" bottom="0.74803149606299213" header="0.31496062992125984" footer="0.31496062992125984"/>
  <pageSetup paperSize="9" scale="40" fitToHeight="0" orientation="landscape" r:id="rId15"/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1BB21-042D-4815-9063-16B25FB747BE}"/>
</file>

<file path=customXml/itemProps2.xml><?xml version="1.0" encoding="utf-8"?>
<ds:datastoreItem xmlns:ds="http://schemas.openxmlformats.org/officeDocument/2006/customXml" ds:itemID="{3C9E1965-942E-4C23-9E44-B954A0B74C41}"/>
</file>

<file path=customXml/itemProps3.xml><?xml version="1.0" encoding="utf-8"?>
<ds:datastoreItem xmlns:ds="http://schemas.openxmlformats.org/officeDocument/2006/customXml" ds:itemID="{471A9450-951E-4F2B-ACF4-3B6BB63DC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BADALONA</vt:lpstr>
      <vt:lpstr>BARCELONA</vt:lpstr>
      <vt:lpstr>GIRONA</vt:lpstr>
      <vt:lpstr>LHOSPITALET</vt:lpstr>
      <vt:lpstr>LLEIDA</vt:lpstr>
      <vt:lpstr>MATARO</vt:lpstr>
      <vt:lpstr>REUS</vt:lpstr>
      <vt:lpstr>SABADELL</vt:lpstr>
      <vt:lpstr>STA COLOMA</vt:lpstr>
      <vt:lpstr>TARRAGONA</vt:lpstr>
      <vt:lpstr>TERRASSA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2019-04-05T09:14:21Z</cp:lastPrinted>
  <dcterms:created xsi:type="dcterms:W3CDTF">2018-08-27T15:45:23Z</dcterms:created>
  <dcterms:modified xsi:type="dcterms:W3CDTF">2019-06-28T17:32:46Z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